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guvenanta\C.N. UNIFARM S.A\agoa si hg 30.05.2024\"/>
    </mc:Choice>
  </mc:AlternateContent>
  <bookViews>
    <workbookView xWindow="0" yWindow="0" windowWidth="27975" windowHeight="13425" tabRatio="620" activeTab="6"/>
  </bookViews>
  <sheets>
    <sheet name="Anexa 1 sintetic" sheetId="1" r:id="rId1"/>
    <sheet name="PENTRU PUBLICARE" sheetId="8" r:id="rId2"/>
    <sheet name="Anexa 2" sheetId="13" r:id="rId3"/>
    <sheet name="Anexa 3" sheetId="3" r:id="rId4"/>
    <sheet name="Anexa 4" sheetId="4" state="hidden" r:id="rId5"/>
    <sheet name="Anexa 4  " sheetId="5" r:id="rId6"/>
    <sheet name="Anexa 5" sheetId="6" r:id="rId7"/>
  </sheets>
  <definedNames>
    <definedName name="_xlnm.Print_Area" localSheetId="2">'Anexa 2'!$A$3:$OL$195</definedName>
    <definedName name="_xlnm.Print_Area" localSheetId="1">'PENTRU PUBLICARE'!$A$1:$G$85</definedName>
    <definedName name="_xlnm.Print_Titles" localSheetId="0">'Anexa 1 sintetic'!$9:$11</definedName>
    <definedName name="_xlnm.Print_Titles" localSheetId="4">'Anexa 4'!$7:$8</definedName>
  </definedNames>
  <calcPr calcId="152511"/>
</workbook>
</file>

<file path=xl/calcChain.xml><?xml version="1.0" encoding="utf-8"?>
<calcChain xmlns="http://schemas.openxmlformats.org/spreadsheetml/2006/main">
  <c r="N51" i="13" l="1"/>
  <c r="G54" i="5"/>
  <c r="H64" i="1"/>
  <c r="H70" i="1"/>
  <c r="I28" i="6" l="1"/>
  <c r="J19" i="6"/>
  <c r="N143" i="13"/>
  <c r="H28" i="6" l="1"/>
  <c r="H19" i="6"/>
  <c r="F54" i="5" l="1"/>
  <c r="I57" i="1"/>
  <c r="M29" i="1"/>
  <c r="M30" i="1"/>
  <c r="M62" i="1"/>
  <c r="M63" i="1"/>
  <c r="J57" i="1"/>
  <c r="M57" i="1" s="1"/>
  <c r="H28" i="1"/>
  <c r="G62" i="1"/>
  <c r="K180" i="13"/>
  <c r="L180" i="13" s="1"/>
  <c r="K146" i="13"/>
  <c r="N157" i="13"/>
  <c r="L57" i="1" l="1"/>
  <c r="J28" i="1"/>
  <c r="K28" i="1" l="1"/>
  <c r="M28" i="1" s="1"/>
  <c r="L28" i="1"/>
  <c r="N90" i="13"/>
  <c r="N146" i="13"/>
  <c r="N126" i="13"/>
  <c r="L126" i="13"/>
  <c r="M126" i="13"/>
  <c r="K126" i="13"/>
  <c r="N80" i="13"/>
  <c r="N64" i="13"/>
  <c r="N61" i="13" s="1"/>
  <c r="J80" i="13"/>
  <c r="N142" i="13" l="1"/>
  <c r="K51" i="13"/>
  <c r="J116" i="13"/>
  <c r="J119" i="13"/>
  <c r="J99" i="13"/>
  <c r="E54" i="5"/>
  <c r="J75" i="13"/>
  <c r="J115" i="13" l="1"/>
  <c r="J51" i="13"/>
  <c r="J43" i="13"/>
  <c r="J146" i="13"/>
  <c r="J138" i="13"/>
  <c r="J64" i="13"/>
  <c r="J61" i="13" s="1"/>
  <c r="H75" i="13" l="1"/>
  <c r="G99" i="13"/>
  <c r="G103" i="13"/>
  <c r="G80" i="13"/>
  <c r="G43" i="13"/>
  <c r="H29" i="6" l="1"/>
  <c r="G32" i="8"/>
  <c r="H32" i="1"/>
  <c r="K138" i="13" l="1"/>
  <c r="K137" i="13" s="1"/>
  <c r="L143" i="13" l="1"/>
  <c r="L146" i="13"/>
  <c r="M146" i="13"/>
  <c r="N138" i="13"/>
  <c r="N137" i="13" s="1"/>
  <c r="N133" i="13" s="1"/>
  <c r="K149" i="13"/>
  <c r="L59" i="13"/>
  <c r="M59" i="13"/>
  <c r="N103" i="13" l="1"/>
  <c r="H24" i="1" s="1"/>
  <c r="N99" i="13" l="1"/>
  <c r="H23" i="1" s="1"/>
  <c r="J23" i="1" l="1"/>
  <c r="N75" i="13"/>
  <c r="L23" i="1" l="1"/>
  <c r="K23" i="1"/>
  <c r="M23" i="1" s="1"/>
  <c r="E45" i="5"/>
  <c r="E34" i="5"/>
  <c r="F53" i="5"/>
  <c r="F19" i="5" s="1"/>
  <c r="F10" i="5" s="1"/>
  <c r="F9" i="5" s="1"/>
  <c r="F8" i="5" s="1"/>
  <c r="G60" i="1" s="1"/>
  <c r="I54" i="5"/>
  <c r="G53" i="5"/>
  <c r="F48" i="5"/>
  <c r="F47" i="5"/>
  <c r="F46" i="5"/>
  <c r="I45" i="5"/>
  <c r="G45" i="5"/>
  <c r="F44" i="5"/>
  <c r="I43" i="5"/>
  <c r="E43" i="5"/>
  <c r="F43" i="5" s="1"/>
  <c r="F42" i="5"/>
  <c r="I41" i="5"/>
  <c r="E41" i="5"/>
  <c r="F41" i="5" s="1"/>
  <c r="E40" i="5"/>
  <c r="F40" i="5" s="1"/>
  <c r="F39" i="5"/>
  <c r="I38" i="5"/>
  <c r="E38" i="5"/>
  <c r="F38" i="5" s="1"/>
  <c r="F37" i="5"/>
  <c r="F36" i="5"/>
  <c r="I34" i="5"/>
  <c r="G34" i="5"/>
  <c r="F33" i="5"/>
  <c r="F32" i="5"/>
  <c r="F31" i="5"/>
  <c r="I30" i="5"/>
  <c r="H30" i="5"/>
  <c r="H29" i="5" s="1"/>
  <c r="G30" i="5"/>
  <c r="E30" i="5"/>
  <c r="F30" i="5" s="1"/>
  <c r="F28" i="5"/>
  <c r="I27" i="5"/>
  <c r="H27" i="5"/>
  <c r="G27" i="5"/>
  <c r="E27" i="5"/>
  <c r="F27" i="5" s="1"/>
  <c r="F26" i="5"/>
  <c r="I25" i="5"/>
  <c r="H25" i="5"/>
  <c r="F25" i="5"/>
  <c r="F24" i="5"/>
  <c r="I23" i="5"/>
  <c r="H23" i="5"/>
  <c r="G23" i="5"/>
  <c r="E23" i="5"/>
  <c r="F23" i="5" s="1"/>
  <c r="F22" i="5"/>
  <c r="I21" i="5"/>
  <c r="H21" i="5"/>
  <c r="G21" i="5"/>
  <c r="E21" i="5"/>
  <c r="F21" i="5" s="1"/>
  <c r="F20" i="5"/>
  <c r="F18" i="5"/>
  <c r="F17" i="5"/>
  <c r="I16" i="5"/>
  <c r="H16" i="5"/>
  <c r="G16" i="5"/>
  <c r="E16" i="5"/>
  <c r="F16" i="5" s="1"/>
  <c r="F15" i="5"/>
  <c r="F14" i="5"/>
  <c r="E13" i="5"/>
  <c r="F13" i="5" s="1"/>
  <c r="F12" i="5"/>
  <c r="F11" i="5"/>
  <c r="G9" i="5"/>
  <c r="G8" i="5" l="1"/>
  <c r="H8" i="5" s="1"/>
  <c r="H9" i="5" s="1"/>
  <c r="H10" i="5" s="1"/>
  <c r="H20" i="5"/>
  <c r="I40" i="5"/>
  <c r="I29" i="5"/>
  <c r="G19" i="5"/>
  <c r="H60" i="1" s="1"/>
  <c r="E9" i="5"/>
  <c r="I20" i="5"/>
  <c r="E29" i="5"/>
  <c r="E53" i="5"/>
  <c r="J133" i="13"/>
  <c r="H19" i="5" l="1"/>
  <c r="E19" i="5"/>
  <c r="E8" i="5"/>
  <c r="I19" i="5" l="1"/>
  <c r="I10" i="5" s="1"/>
  <c r="I9" i="5" s="1"/>
  <c r="I8" i="5" s="1"/>
  <c r="J60" i="1"/>
  <c r="M60" i="1" s="1"/>
  <c r="O37" i="13"/>
  <c r="O38" i="13"/>
  <c r="K99" i="13" l="1"/>
  <c r="L99" i="13"/>
  <c r="K75" i="13" l="1"/>
  <c r="L103" i="13" l="1"/>
  <c r="K103" i="13"/>
  <c r="L124" i="13"/>
  <c r="L119" i="13"/>
  <c r="N119" i="13"/>
  <c r="K119" i="13"/>
  <c r="L116" i="13"/>
  <c r="N116" i="13"/>
  <c r="K116" i="13"/>
  <c r="M119" i="13"/>
  <c r="M116" i="13"/>
  <c r="M103" i="13"/>
  <c r="M99" i="13"/>
  <c r="N34" i="13" l="1"/>
  <c r="J15" i="1" l="1"/>
  <c r="K15" i="1" s="1"/>
  <c r="G71" i="1" l="1"/>
  <c r="G32" i="1"/>
  <c r="I32" i="1" s="1"/>
  <c r="N125" i="13"/>
  <c r="J137" i="13" l="1"/>
  <c r="J103" i="13" l="1"/>
  <c r="J98" i="13" s="1"/>
  <c r="J97" i="13" s="1"/>
  <c r="J28" i="13"/>
  <c r="J26" i="13" s="1"/>
  <c r="I51" i="13"/>
  <c r="H80" i="13"/>
  <c r="H103" i="13"/>
  <c r="H90" i="13"/>
  <c r="H59" i="13"/>
  <c r="G138" i="13"/>
  <c r="G137" i="13" s="1"/>
  <c r="G75" i="13"/>
  <c r="G133" i="13" l="1"/>
  <c r="G125" i="13" s="1"/>
  <c r="O180" i="13"/>
  <c r="M71" i="1"/>
  <c r="O55" i="13" l="1"/>
  <c r="G23" i="8" l="1"/>
  <c r="N43" i="13"/>
  <c r="N115" i="13" l="1"/>
  <c r="H27" i="1" s="1"/>
  <c r="H26" i="1"/>
  <c r="G26" i="8"/>
  <c r="G25" i="8" s="1"/>
  <c r="M115" i="13" l="1"/>
  <c r="L115" i="13"/>
  <c r="G70" i="8" l="1"/>
  <c r="G70" i="1"/>
  <c r="F29" i="6" l="1"/>
  <c r="H31" i="6" s="1"/>
  <c r="I70" i="1"/>
  <c r="N111" i="13"/>
  <c r="N98" i="13" l="1"/>
  <c r="N97" i="13" s="1"/>
  <c r="H25" i="1"/>
  <c r="L22" i="13"/>
  <c r="L75" i="13"/>
  <c r="K143" i="13"/>
  <c r="K142" i="13" s="1"/>
  <c r="J59" i="13"/>
  <c r="I126" i="13"/>
  <c r="I116" i="13"/>
  <c r="H126" i="13"/>
  <c r="H51" i="13"/>
  <c r="H34" i="13"/>
  <c r="I60" i="1" l="1"/>
  <c r="L60" i="1"/>
  <c r="M75" i="13"/>
  <c r="K115" i="13"/>
  <c r="G146" i="13"/>
  <c r="G59" i="13"/>
  <c r="G57" i="13" s="1"/>
  <c r="O101" i="13" l="1"/>
  <c r="C8" i="3" l="1"/>
  <c r="G71" i="8" l="1"/>
  <c r="G63" i="8"/>
  <c r="G62" i="8"/>
  <c r="G28" i="8"/>
  <c r="G14" i="8"/>
  <c r="H71" i="1" l="1"/>
  <c r="H63" i="1"/>
  <c r="H62" i="1"/>
  <c r="G63" i="1"/>
  <c r="L62" i="1" l="1"/>
  <c r="I62" i="1"/>
  <c r="L63" i="1"/>
  <c r="I63" i="1"/>
  <c r="I71" i="1"/>
  <c r="L71" i="1"/>
  <c r="G24" i="8"/>
  <c r="G57" i="8" l="1"/>
  <c r="G60" i="8"/>
  <c r="H133" i="13" l="1"/>
  <c r="H14" i="1"/>
  <c r="J14" i="1" s="1"/>
  <c r="K14" i="1" s="1"/>
  <c r="G28" i="1" l="1"/>
  <c r="I28" i="1" s="1"/>
  <c r="G27" i="1" l="1"/>
  <c r="I27" i="1" s="1"/>
  <c r="H16" i="1" l="1"/>
  <c r="G16" i="8"/>
  <c r="H116" i="13"/>
  <c r="G28" i="13"/>
  <c r="G26" i="13" s="1"/>
  <c r="J16" i="1" l="1"/>
  <c r="J28" i="6"/>
  <c r="J29" i="6" s="1"/>
  <c r="J31" i="6" s="1"/>
  <c r="L28" i="6"/>
  <c r="L16" i="1" l="1"/>
  <c r="K16" i="1"/>
  <c r="M16" i="1" s="1"/>
  <c r="L29" i="6"/>
  <c r="K16" i="13" l="1"/>
  <c r="K23" i="13"/>
  <c r="K24" i="13"/>
  <c r="K25" i="13"/>
  <c r="K29" i="13"/>
  <c r="L29" i="13" s="1"/>
  <c r="K30" i="13"/>
  <c r="L30" i="13" s="1"/>
  <c r="M30" i="13" s="1"/>
  <c r="K31" i="13"/>
  <c r="L31" i="13" s="1"/>
  <c r="M31" i="13" s="1"/>
  <c r="K32" i="13"/>
  <c r="L32" i="13" s="1"/>
  <c r="M32" i="13" s="1"/>
  <c r="K35" i="13"/>
  <c r="K36" i="13"/>
  <c r="L36" i="13" s="1"/>
  <c r="M36" i="13" s="1"/>
  <c r="K44" i="13"/>
  <c r="K54" i="13"/>
  <c r="L54" i="13" s="1"/>
  <c r="M54" i="13" s="1"/>
  <c r="M51" i="13" s="1"/>
  <c r="L51" i="13"/>
  <c r="K58" i="13"/>
  <c r="K63" i="13"/>
  <c r="L63" i="13" s="1"/>
  <c r="M63" i="13" s="1"/>
  <c r="K65" i="13"/>
  <c r="L65" i="13" s="1"/>
  <c r="K66" i="13"/>
  <c r="L66" i="13" s="1"/>
  <c r="M66" i="13" s="1"/>
  <c r="L69" i="13"/>
  <c r="M69" i="13" s="1"/>
  <c r="K70" i="13"/>
  <c r="L70" i="13" s="1"/>
  <c r="M70" i="13" s="1"/>
  <c r="K71" i="13"/>
  <c r="L71" i="13" s="1"/>
  <c r="M71" i="13" s="1"/>
  <c r="K72" i="13"/>
  <c r="L72" i="13" s="1"/>
  <c r="M72" i="13" s="1"/>
  <c r="K85" i="13"/>
  <c r="K86" i="13"/>
  <c r="K87" i="13"/>
  <c r="L87" i="13" s="1"/>
  <c r="K91" i="13"/>
  <c r="K92" i="13"/>
  <c r="L92" i="13" s="1"/>
  <c r="M92" i="13" s="1"/>
  <c r="K93" i="13"/>
  <c r="L93" i="13" s="1"/>
  <c r="M93" i="13" s="1"/>
  <c r="K94" i="13"/>
  <c r="L94" i="13" s="1"/>
  <c r="M94" i="13" s="1"/>
  <c r="K95" i="13"/>
  <c r="L95" i="13" s="1"/>
  <c r="M95" i="13" s="1"/>
  <c r="K104" i="13"/>
  <c r="K105" i="13"/>
  <c r="L105" i="13" s="1"/>
  <c r="M105" i="13" s="1"/>
  <c r="K106" i="13"/>
  <c r="L106" i="13" s="1"/>
  <c r="M106" i="13" s="1"/>
  <c r="M112" i="13"/>
  <c r="K114" i="13"/>
  <c r="L114" i="13" s="1"/>
  <c r="K122" i="13"/>
  <c r="L122" i="13" s="1"/>
  <c r="M122" i="13" s="1"/>
  <c r="K123" i="13"/>
  <c r="L123" i="13" s="1"/>
  <c r="M123" i="13" s="1"/>
  <c r="K129" i="13"/>
  <c r="K130" i="13"/>
  <c r="L130" i="13" s="1"/>
  <c r="M130" i="13" s="1"/>
  <c r="K135" i="13"/>
  <c r="L135" i="13" s="1"/>
  <c r="M135" i="13" s="1"/>
  <c r="K136" i="13"/>
  <c r="L136" i="13" s="1"/>
  <c r="M136" i="13" s="1"/>
  <c r="K139" i="13"/>
  <c r="K133" i="13" s="1"/>
  <c r="K140" i="13"/>
  <c r="L140" i="13" s="1"/>
  <c r="M140" i="13" s="1"/>
  <c r="K144" i="13"/>
  <c r="L144" i="13" s="1"/>
  <c r="K147" i="13"/>
  <c r="L149" i="13"/>
  <c r="M65" i="13" l="1"/>
  <c r="M64" i="13" s="1"/>
  <c r="M61" i="13" s="1"/>
  <c r="L64" i="13"/>
  <c r="L61" i="13" s="1"/>
  <c r="L85" i="13"/>
  <c r="K80" i="13"/>
  <c r="M26" i="13"/>
  <c r="M149" i="13"/>
  <c r="L142" i="13"/>
  <c r="K34" i="13"/>
  <c r="L44" i="13"/>
  <c r="K43" i="13"/>
  <c r="L139" i="13"/>
  <c r="L129" i="13"/>
  <c r="M129" i="13" s="1"/>
  <c r="L58" i="13"/>
  <c r="M58" i="13" s="1"/>
  <c r="M144" i="13"/>
  <c r="M143" i="13" s="1"/>
  <c r="L25" i="13"/>
  <c r="M25" i="13" s="1"/>
  <c r="L86" i="13"/>
  <c r="M114" i="13"/>
  <c r="M111" i="13" s="1"/>
  <c r="M98" i="13" s="1"/>
  <c r="M97" i="13" s="1"/>
  <c r="L111" i="13"/>
  <c r="L24" i="13"/>
  <c r="M24" i="13" s="1"/>
  <c r="K111" i="13"/>
  <c r="K98" i="13" s="1"/>
  <c r="K97" i="13" s="1"/>
  <c r="L35" i="13"/>
  <c r="L34" i="13" s="1"/>
  <c r="L23" i="13"/>
  <c r="M23" i="13" s="1"/>
  <c r="L147" i="13"/>
  <c r="L91" i="13"/>
  <c r="K90" i="13"/>
  <c r="K15" i="13"/>
  <c r="L16" i="13"/>
  <c r="I146" i="13"/>
  <c r="H146" i="13"/>
  <c r="G143" i="13"/>
  <c r="J143" i="13"/>
  <c r="J142" i="13" s="1"/>
  <c r="M142" i="13" l="1"/>
  <c r="M85" i="13"/>
  <c r="L80" i="13"/>
  <c r="K57" i="13"/>
  <c r="K125" i="13"/>
  <c r="L98" i="13"/>
  <c r="L97" i="13" s="1"/>
  <c r="M139" i="13"/>
  <c r="M138" i="13" s="1"/>
  <c r="M137" i="13" s="1"/>
  <c r="M133" i="13" s="1"/>
  <c r="L138" i="13"/>
  <c r="L137" i="13" s="1"/>
  <c r="L133" i="13" s="1"/>
  <c r="M44" i="13"/>
  <c r="M43" i="13" s="1"/>
  <c r="L43" i="13"/>
  <c r="M86" i="13"/>
  <c r="L15" i="13"/>
  <c r="M16" i="13"/>
  <c r="M15" i="13" s="1"/>
  <c r="M35" i="13"/>
  <c r="M34" i="13" s="1"/>
  <c r="M91" i="13"/>
  <c r="M90" i="13" s="1"/>
  <c r="L90" i="13"/>
  <c r="M147" i="13"/>
  <c r="I142" i="13"/>
  <c r="H142" i="13"/>
  <c r="G142" i="13"/>
  <c r="G30" i="1"/>
  <c r="J125" i="13"/>
  <c r="I119" i="13"/>
  <c r="H119" i="13"/>
  <c r="G119" i="13"/>
  <c r="G116" i="13"/>
  <c r="I111" i="13"/>
  <c r="H111" i="13"/>
  <c r="G24" i="1"/>
  <c r="I24" i="1" s="1"/>
  <c r="I103" i="13"/>
  <c r="I99" i="13"/>
  <c r="H99" i="13"/>
  <c r="J90" i="13"/>
  <c r="G20" i="1" s="1"/>
  <c r="I90" i="13"/>
  <c r="G90" i="13"/>
  <c r="I80" i="13"/>
  <c r="I57" i="13" s="1"/>
  <c r="I75" i="13"/>
  <c r="J68" i="13"/>
  <c r="J57" i="13" s="1"/>
  <c r="J42" i="13" s="1"/>
  <c r="I68" i="13"/>
  <c r="H68" i="13"/>
  <c r="G68" i="13"/>
  <c r="I61" i="13"/>
  <c r="G53" i="13"/>
  <c r="G51" i="13" s="1"/>
  <c r="I43" i="13"/>
  <c r="H43" i="13"/>
  <c r="J34" i="13"/>
  <c r="I34" i="13"/>
  <c r="G34" i="13"/>
  <c r="I28" i="13"/>
  <c r="K28" i="13" s="1"/>
  <c r="H28" i="13"/>
  <c r="H26" i="13" s="1"/>
  <c r="G14" i="1"/>
  <c r="I21" i="13"/>
  <c r="H21" i="13"/>
  <c r="H156" i="13" s="1"/>
  <c r="G21" i="13"/>
  <c r="N21" i="13"/>
  <c r="L21" i="13" s="1"/>
  <c r="N68" i="13"/>
  <c r="N57" i="13" s="1"/>
  <c r="D10" i="3" l="1"/>
  <c r="E10" i="3" s="1"/>
  <c r="J41" i="13"/>
  <c r="J40" i="13" s="1"/>
  <c r="M80" i="13"/>
  <c r="K14" i="13"/>
  <c r="K13" i="13" s="1"/>
  <c r="L125" i="13"/>
  <c r="M125" i="13"/>
  <c r="I133" i="13"/>
  <c r="G23" i="1"/>
  <c r="I23" i="1" s="1"/>
  <c r="F10" i="3"/>
  <c r="G16" i="1"/>
  <c r="I16" i="1" s="1"/>
  <c r="G10" i="3"/>
  <c r="J160" i="13"/>
  <c r="M21" i="13"/>
  <c r="M14" i="13" s="1"/>
  <c r="M13" i="13" s="1"/>
  <c r="I156" i="13"/>
  <c r="H57" i="13"/>
  <c r="H42" i="13" s="1"/>
  <c r="I26" i="13"/>
  <c r="G42" i="13"/>
  <c r="H98" i="13"/>
  <c r="H160" i="13" s="1"/>
  <c r="G98" i="13"/>
  <c r="G160" i="13" s="1"/>
  <c r="G171" i="13" s="1"/>
  <c r="L68" i="13"/>
  <c r="L28" i="13"/>
  <c r="G115" i="13"/>
  <c r="I98" i="13"/>
  <c r="I160" i="13" s="1"/>
  <c r="I170" i="13" l="1"/>
  <c r="I169" i="13"/>
  <c r="H169" i="13"/>
  <c r="H170" i="13"/>
  <c r="J169" i="13"/>
  <c r="J170" i="13"/>
  <c r="L14" i="13"/>
  <c r="L13" i="13" s="1"/>
  <c r="M68" i="13"/>
  <c r="M57" i="13" s="1"/>
  <c r="L57" i="13"/>
  <c r="L42" i="13" s="1"/>
  <c r="G19" i="1"/>
  <c r="G170" i="13"/>
  <c r="G169" i="13"/>
  <c r="G64" i="1"/>
  <c r="G65" i="1"/>
  <c r="G97" i="13"/>
  <c r="G22" i="1"/>
  <c r="G21" i="1" s="1"/>
  <c r="H10" i="3"/>
  <c r="I42" i="13"/>
  <c r="P171" i="13" l="1"/>
  <c r="J15" i="13" l="1"/>
  <c r="J14" i="13" s="1"/>
  <c r="G41" i="13"/>
  <c r="G15" i="13"/>
  <c r="J13" i="13" l="1"/>
  <c r="J173" i="13"/>
  <c r="G67" i="1" s="1"/>
  <c r="J172" i="13"/>
  <c r="G14" i="13"/>
  <c r="D9" i="3" s="1"/>
  <c r="J155" i="13"/>
  <c r="G40" i="13"/>
  <c r="G158" i="13"/>
  <c r="D8" i="3" l="1"/>
  <c r="E8" i="3" s="1"/>
  <c r="E9" i="3"/>
  <c r="G155" i="13"/>
  <c r="P155" i="13" s="1"/>
  <c r="G13" i="13"/>
  <c r="G150" i="13" s="1"/>
  <c r="G172" i="13"/>
  <c r="G13" i="1"/>
  <c r="G9" i="3"/>
  <c r="G8" i="3" s="1"/>
  <c r="G29" i="1"/>
  <c r="I15" i="13"/>
  <c r="I14" i="13" s="1"/>
  <c r="I155" i="13" s="1"/>
  <c r="H125" i="13"/>
  <c r="H115" i="13"/>
  <c r="H97" i="13" s="1"/>
  <c r="H15" i="13"/>
  <c r="H14" i="13" s="1"/>
  <c r="G12" i="1" l="1"/>
  <c r="G66" i="1"/>
  <c r="J150" i="13"/>
  <c r="J158" i="13"/>
  <c r="G18" i="1"/>
  <c r="G17" i="1" s="1"/>
  <c r="I13" i="13"/>
  <c r="F9" i="3"/>
  <c r="H13" i="13"/>
  <c r="H155" i="13"/>
  <c r="H41" i="13"/>
  <c r="F8" i="3" l="1"/>
  <c r="H8" i="3" s="1"/>
  <c r="G31" i="1"/>
  <c r="G69" i="1"/>
  <c r="H40" i="13"/>
  <c r="H150" i="13" s="1"/>
  <c r="H158" i="13"/>
  <c r="H9" i="3"/>
  <c r="I125" i="13"/>
  <c r="I115" i="13"/>
  <c r="G37" i="1" l="1"/>
  <c r="G43" i="1" s="1"/>
  <c r="I43" i="1" s="1"/>
  <c r="E29" i="6"/>
  <c r="I97" i="13"/>
  <c r="I41" i="13" l="1"/>
  <c r="I40" i="13" l="1"/>
  <c r="I150" i="13" s="1"/>
  <c r="I158" i="13"/>
  <c r="P103" i="13"/>
  <c r="P181" i="13"/>
  <c r="O181" i="13"/>
  <c r="N15" i="13"/>
  <c r="N14" i="13" s="1"/>
  <c r="N173" i="13" s="1"/>
  <c r="P168" i="13"/>
  <c r="O168" i="13"/>
  <c r="P167" i="13"/>
  <c r="O167" i="13"/>
  <c r="O53" i="13"/>
  <c r="G20" i="8"/>
  <c r="P152" i="13"/>
  <c r="P43" i="13"/>
  <c r="P61" i="13"/>
  <c r="P90" i="13"/>
  <c r="P116" i="13"/>
  <c r="P148" i="13"/>
  <c r="O148" i="13"/>
  <c r="P146" i="13"/>
  <c r="O146" i="13"/>
  <c r="P145" i="13"/>
  <c r="O145" i="13"/>
  <c r="P143" i="13"/>
  <c r="O143" i="13"/>
  <c r="P134" i="13"/>
  <c r="P132" i="13"/>
  <c r="O132" i="13"/>
  <c r="P121" i="13"/>
  <c r="P120" i="13"/>
  <c r="O120" i="13"/>
  <c r="P118" i="13"/>
  <c r="P117" i="13"/>
  <c r="P107" i="13"/>
  <c r="O107" i="13"/>
  <c r="P101" i="13"/>
  <c r="P100" i="13"/>
  <c r="O100" i="13"/>
  <c r="P99" i="13"/>
  <c r="P96" i="13"/>
  <c r="O96" i="13"/>
  <c r="P89" i="13"/>
  <c r="O89" i="13"/>
  <c r="P82" i="13"/>
  <c r="O82" i="13"/>
  <c r="P81" i="13"/>
  <c r="O81" i="13"/>
  <c r="P79" i="13"/>
  <c r="O79" i="13"/>
  <c r="P78" i="13"/>
  <c r="O78" i="13"/>
  <c r="P77" i="13"/>
  <c r="P76" i="13"/>
  <c r="P75" i="13"/>
  <c r="P74" i="13"/>
  <c r="O74" i="13"/>
  <c r="P73" i="13"/>
  <c r="O73" i="13"/>
  <c r="P62" i="13"/>
  <c r="P60" i="13"/>
  <c r="O60" i="13"/>
  <c r="P59" i="13"/>
  <c r="O59" i="13"/>
  <c r="P56" i="13"/>
  <c r="O56" i="13"/>
  <c r="P52" i="13"/>
  <c r="O52" i="13"/>
  <c r="P50" i="13"/>
  <c r="O50" i="13"/>
  <c r="P49" i="13"/>
  <c r="O49" i="13"/>
  <c r="P48" i="13"/>
  <c r="O48" i="13"/>
  <c r="P47" i="13"/>
  <c r="O47" i="13"/>
  <c r="P46" i="13"/>
  <c r="O46" i="13"/>
  <c r="P45" i="13"/>
  <c r="O45" i="13"/>
  <c r="P39" i="13"/>
  <c r="P38" i="13"/>
  <c r="P37" i="13"/>
  <c r="P27" i="13"/>
  <c r="O27" i="13"/>
  <c r="P20" i="13"/>
  <c r="O20" i="13"/>
  <c r="P18" i="13"/>
  <c r="O18" i="13"/>
  <c r="P17" i="13"/>
  <c r="O17" i="13"/>
  <c r="P15" i="13"/>
  <c r="P133" i="13"/>
  <c r="H67" i="1" l="1"/>
  <c r="I67" i="1" s="1"/>
  <c r="N160" i="13"/>
  <c r="N171" i="13" s="1"/>
  <c r="H30" i="1"/>
  <c r="G30" i="8"/>
  <c r="H20" i="1"/>
  <c r="O34" i="13"/>
  <c r="O116" i="13"/>
  <c r="N42" i="13"/>
  <c r="O90" i="13"/>
  <c r="O142" i="13"/>
  <c r="O43" i="13"/>
  <c r="N155" i="13"/>
  <c r="L104" i="13"/>
  <c r="M104" i="13" s="1"/>
  <c r="O15" i="13"/>
  <c r="P26" i="13"/>
  <c r="O119" i="13"/>
  <c r="O138" i="13"/>
  <c r="P119" i="13"/>
  <c r="P57" i="13"/>
  <c r="P80" i="13"/>
  <c r="P160" i="13"/>
  <c r="P137" i="13"/>
  <c r="O26" i="13"/>
  <c r="P138" i="13"/>
  <c r="O99" i="13"/>
  <c r="O117" i="13"/>
  <c r="P51" i="13"/>
  <c r="P125" i="13"/>
  <c r="O80" i="13"/>
  <c r="P34" i="13"/>
  <c r="P124" i="13"/>
  <c r="I14" i="6" l="1"/>
  <c r="L30" i="1"/>
  <c r="I30" i="1"/>
  <c r="G27" i="6"/>
  <c r="J20" i="1"/>
  <c r="I20" i="1"/>
  <c r="G24" i="6"/>
  <c r="H65" i="1"/>
  <c r="I65" i="1" s="1"/>
  <c r="G13" i="8"/>
  <c r="G12" i="8" s="1"/>
  <c r="N172" i="13"/>
  <c r="N41" i="13"/>
  <c r="N40" i="13" s="1"/>
  <c r="J27" i="1"/>
  <c r="G27" i="8"/>
  <c r="N13" i="13"/>
  <c r="N169" i="13"/>
  <c r="N170" i="13"/>
  <c r="H13" i="1"/>
  <c r="J13" i="1" s="1"/>
  <c r="O51" i="13"/>
  <c r="O160" i="13"/>
  <c r="O57" i="13"/>
  <c r="O155" i="13"/>
  <c r="O14" i="13"/>
  <c r="P115" i="13"/>
  <c r="P14" i="13"/>
  <c r="P13" i="13"/>
  <c r="P42" i="13"/>
  <c r="O115" i="13"/>
  <c r="P98" i="13"/>
  <c r="M27" i="1" l="1"/>
  <c r="L27" i="1"/>
  <c r="I13" i="1"/>
  <c r="K20" i="1"/>
  <c r="M20" i="1" s="1"/>
  <c r="L20" i="1"/>
  <c r="I64" i="1"/>
  <c r="H12" i="1"/>
  <c r="G16" i="6" s="1"/>
  <c r="H66" i="1"/>
  <c r="I66" i="1" s="1"/>
  <c r="N150" i="13"/>
  <c r="L41" i="13"/>
  <c r="L40" i="13" s="1"/>
  <c r="G19" i="8"/>
  <c r="O171" i="13"/>
  <c r="G65" i="8"/>
  <c r="G66" i="8"/>
  <c r="G64" i="8"/>
  <c r="H19" i="1"/>
  <c r="J24" i="1"/>
  <c r="O172" i="13"/>
  <c r="O42" i="13"/>
  <c r="O133" i="13"/>
  <c r="O13" i="13"/>
  <c r="P172" i="13"/>
  <c r="P173" i="13" s="1"/>
  <c r="O103" i="13"/>
  <c r="P158" i="13"/>
  <c r="P97" i="13"/>
  <c r="J19" i="1" l="1"/>
  <c r="I19" i="1"/>
  <c r="G25" i="6"/>
  <c r="K13" i="1"/>
  <c r="L13" i="1"/>
  <c r="J12" i="1"/>
  <c r="I12" i="6" s="1"/>
  <c r="K24" i="1"/>
  <c r="K24" i="6"/>
  <c r="G22" i="8"/>
  <c r="H29" i="1"/>
  <c r="G29" i="8"/>
  <c r="G67" i="8"/>
  <c r="J67" i="1"/>
  <c r="L67" i="1" s="1"/>
  <c r="J66" i="1"/>
  <c r="L66" i="1" s="1"/>
  <c r="I12" i="1"/>
  <c r="O173" i="13"/>
  <c r="H22" i="1"/>
  <c r="O125" i="13"/>
  <c r="P169" i="13"/>
  <c r="O98" i="13"/>
  <c r="P41" i="13"/>
  <c r="P170" i="13"/>
  <c r="L29" i="1" l="1"/>
  <c r="I29" i="1"/>
  <c r="G22" i="6"/>
  <c r="J22" i="1"/>
  <c r="I22" i="1"/>
  <c r="K19" i="1"/>
  <c r="M19" i="1" s="1"/>
  <c r="L19" i="1"/>
  <c r="M13" i="1"/>
  <c r="K12" i="1"/>
  <c r="G19" i="6"/>
  <c r="K67" i="1"/>
  <c r="M67" i="1" s="1"/>
  <c r="K66" i="1"/>
  <c r="M66" i="1" s="1"/>
  <c r="L12" i="1"/>
  <c r="O170" i="13"/>
  <c r="P40" i="13"/>
  <c r="K25" i="6" l="1"/>
  <c r="L22" i="1"/>
  <c r="K22" i="1"/>
  <c r="M22" i="1" s="1"/>
  <c r="K12" i="6"/>
  <c r="K19" i="6" s="1"/>
  <c r="J65" i="1"/>
  <c r="L65" i="1" s="1"/>
  <c r="J64" i="1"/>
  <c r="L64" i="1" s="1"/>
  <c r="M12" i="1"/>
  <c r="O169" i="13"/>
  <c r="P150" i="13"/>
  <c r="K65" i="1" l="1"/>
  <c r="M65" i="1" s="1"/>
  <c r="K64" i="1"/>
  <c r="M64" i="1" s="1"/>
  <c r="O124" i="13" l="1"/>
  <c r="G21" i="8" l="1"/>
  <c r="O97" i="13"/>
  <c r="H21" i="1"/>
  <c r="N158" i="13"/>
  <c r="O158" i="13" s="1"/>
  <c r="I21" i="1" l="1"/>
  <c r="G23" i="6"/>
  <c r="G28" i="6" s="1"/>
  <c r="G29" i="6" s="1"/>
  <c r="G31" i="6" s="1"/>
  <c r="J21" i="1"/>
  <c r="G18" i="8"/>
  <c r="G17" i="8" s="1"/>
  <c r="O41" i="13"/>
  <c r="H18" i="1"/>
  <c r="I18" i="1" l="1"/>
  <c r="L21" i="1"/>
  <c r="J18" i="1"/>
  <c r="I15" i="6" s="1"/>
  <c r="I19" i="6" s="1"/>
  <c r="I29" i="6" s="1"/>
  <c r="I31" i="6" s="1"/>
  <c r="K21" i="1"/>
  <c r="M21" i="1" s="1"/>
  <c r="G69" i="8"/>
  <c r="G31" i="8"/>
  <c r="G37" i="8" s="1"/>
  <c r="G40" i="8" s="1"/>
  <c r="H17" i="1"/>
  <c r="I17" i="1" s="1"/>
  <c r="J17" i="1" l="1"/>
  <c r="L17" i="1" s="1"/>
  <c r="L18" i="1"/>
  <c r="K23" i="6"/>
  <c r="K28" i="6" s="1"/>
  <c r="K18" i="1"/>
  <c r="H69" i="1"/>
  <c r="I69" i="1" s="1"/>
  <c r="H31" i="1"/>
  <c r="H37" i="1" l="1"/>
  <c r="I31" i="1"/>
  <c r="K17" i="1"/>
  <c r="M18" i="1"/>
  <c r="K29" i="6"/>
  <c r="K31" i="6" s="1"/>
  <c r="J69" i="1"/>
  <c r="L69" i="1" s="1"/>
  <c r="J31" i="1"/>
  <c r="I37" i="1" l="1"/>
  <c r="J32" i="1"/>
  <c r="L32" i="1" s="1"/>
  <c r="L31" i="1"/>
  <c r="K31" i="1"/>
  <c r="M17" i="1"/>
  <c r="K69" i="1"/>
  <c r="M69" i="1" s="1"/>
  <c r="J37" i="1" l="1"/>
  <c r="J40" i="1" s="1"/>
  <c r="L40" i="1" s="1"/>
  <c r="K32" i="1"/>
  <c r="M31" i="1"/>
  <c r="M42" i="13"/>
  <c r="M41" i="13" s="1"/>
  <c r="K42" i="13"/>
  <c r="L37" i="1" l="1"/>
  <c r="M32" i="1"/>
  <c r="K37" i="1"/>
  <c r="M40" i="13"/>
  <c r="M150" i="13" s="1"/>
  <c r="K41" i="13"/>
  <c r="K40" i="1" l="1"/>
  <c r="M40" i="1" s="1"/>
  <c r="M37" i="1"/>
  <c r="K40" i="13"/>
  <c r="K150" i="13" s="1"/>
  <c r="O40" i="13"/>
  <c r="L150" i="13" l="1"/>
</calcChain>
</file>

<file path=xl/sharedStrings.xml><?xml version="1.0" encoding="utf-8"?>
<sst xmlns="http://schemas.openxmlformats.org/spreadsheetml/2006/main" count="1043" uniqueCount="532">
  <si>
    <t>AUTORITATEA ADMINISTRAŢIEI  PUBLICE CENTRALE/LOCALE</t>
  </si>
  <si>
    <t>Anexa nr.1</t>
  </si>
  <si>
    <t>mii lei</t>
  </si>
  <si>
    <t>INDICATORI</t>
  </si>
  <si>
    <t>Nr. rd.</t>
  </si>
  <si>
    <t>%</t>
  </si>
  <si>
    <t>9=7/5</t>
  </si>
  <si>
    <t>10=8/7</t>
  </si>
  <si>
    <t>6=5/4</t>
  </si>
  <si>
    <t>I.</t>
  </si>
  <si>
    <t>Venituri totale din exploatare, din care:</t>
  </si>
  <si>
    <t>a)</t>
  </si>
  <si>
    <t>subvenţii, cf. prevederilor  legale în vigoare</t>
  </si>
  <si>
    <t>b)</t>
  </si>
  <si>
    <t>transferuri, cf.  prevederilor    legale  în  vigoare</t>
  </si>
  <si>
    <t>Venituri financiare</t>
  </si>
  <si>
    <t>Venituri extraordinare</t>
  </si>
  <si>
    <t>II</t>
  </si>
  <si>
    <t>A.</t>
  </si>
  <si>
    <t>cheltuieli cu bunuri si servicii</t>
  </si>
  <si>
    <t>B.</t>
  </si>
  <si>
    <t>cheltuieli cu impozite, taxe si varsaminte asimilate</t>
  </si>
  <si>
    <t>C.</t>
  </si>
  <si>
    <t>C0</t>
  </si>
  <si>
    <t>C1</t>
  </si>
  <si>
    <t xml:space="preserve">ch. cu salariile </t>
  </si>
  <si>
    <t>C2</t>
  </si>
  <si>
    <t>bonusuri</t>
  </si>
  <si>
    <t>C3</t>
  </si>
  <si>
    <t>alte cheltuieli  cu personalul, din care:</t>
  </si>
  <si>
    <t>cheltuieli cu plati compensatorii aferente disponibilizarilor de personal</t>
  </si>
  <si>
    <t>C4</t>
  </si>
  <si>
    <t>Cheltuieli aferente contractului de mandat si a altor organe de conducere si control, comisii si comitete</t>
  </si>
  <si>
    <t>C5</t>
  </si>
  <si>
    <t>D.</t>
  </si>
  <si>
    <t>alte cheltuieli de exploatare</t>
  </si>
  <si>
    <t>Cheltuieli financiare</t>
  </si>
  <si>
    <t>Cheltuieli extraordinare</t>
  </si>
  <si>
    <t>III</t>
  </si>
  <si>
    <t>IV</t>
  </si>
  <si>
    <t>IMPOZIT PE PROFIT</t>
  </si>
  <si>
    <t>V</t>
  </si>
  <si>
    <t>Rezerve legale</t>
  </si>
  <si>
    <t>Alte rezerve reprezentând facilităţi fiscale prevăzute de lege</t>
  </si>
  <si>
    <t>Acoperirea pierderilor contabile din anii precedenţi</t>
  </si>
  <si>
    <t>Constituirea surselor proprii de finanţare pentru proiectele cofinanţate din împrumuturi externe, precum şi pentru constituirea surselor necesare rambursării ratelor de capital, plaţii dobânzilor, comisioanelor şi altor costuri aferente acestor împrumuturi</t>
  </si>
  <si>
    <t>Alte repartizări prevăzute de lege</t>
  </si>
  <si>
    <t xml:space="preserve">Participarea salariaţilor la profit în limita a 10% din profitul net,  dar nu mai mult de nivelul unui salariu de bază mediu lunar realizat la nivelul operatorului economic în exerciţiul  financiar de referinţă </t>
  </si>
  <si>
    <t xml:space="preserve">   - dividende cuvenite bugetului de stat </t>
  </si>
  <si>
    <t xml:space="preserve">   - dividende cuvenite bugetului local</t>
  </si>
  <si>
    <t>c)</t>
  </si>
  <si>
    <t xml:space="preserve">   - dividende cuvenite altor acţionari</t>
  </si>
  <si>
    <t>VI</t>
  </si>
  <si>
    <t>VENITURI DIN FONDURI EUROPENE</t>
  </si>
  <si>
    <t>VII</t>
  </si>
  <si>
    <t>CHELTUIELI ELIGIBILE DIN FONDURI EUROPENE,   din care</t>
  </si>
  <si>
    <t xml:space="preserve"> cheltuieli materiale</t>
  </si>
  <si>
    <t>cheltuieli cu salariile</t>
  </si>
  <si>
    <t>cheltuieli privind prestarile de servicii</t>
  </si>
  <si>
    <t>d)</t>
  </si>
  <si>
    <t>cheltuieli cu reclama si publicitate</t>
  </si>
  <si>
    <t>e)</t>
  </si>
  <si>
    <t>alte cheltuieli</t>
  </si>
  <si>
    <t>VIII</t>
  </si>
  <si>
    <t>SURSE DE FINANŢARE A INVESTIŢIILOR, din care:</t>
  </si>
  <si>
    <t>Alocaţii de la buget</t>
  </si>
  <si>
    <t>alocaţii bugetare aferente plăţii angajamentelor din anii anteriori</t>
  </si>
  <si>
    <t>IX</t>
  </si>
  <si>
    <t>CHELTUIELI  PENTRU INVESTIŢII</t>
  </si>
  <si>
    <t>X</t>
  </si>
  <si>
    <t>DATE DE FUNDAMENTARE</t>
  </si>
  <si>
    <t>Nr. de personal prognozat la finele anului</t>
  </si>
  <si>
    <t>Nr.mediu de salariaţi total</t>
  </si>
  <si>
    <t>Productivitatea muncii în unităţi fizice pe total personal mediu (cantitate produse finite/ persoană)</t>
  </si>
  <si>
    <t>Plăţi restante</t>
  </si>
  <si>
    <t>Creanţe restante</t>
  </si>
  <si>
    <t xml:space="preserve"> CONDUCĂTORUL UNITĂŢII, </t>
  </si>
  <si>
    <t>Anexa nr.2</t>
  </si>
  <si>
    <t>Propuneri an curent (N)</t>
  </si>
  <si>
    <t xml:space="preserve"> Aprobat</t>
  </si>
  <si>
    <t>din care:</t>
  </si>
  <si>
    <t>8=5/3a</t>
  </si>
  <si>
    <t>Trim I</t>
  </si>
  <si>
    <t>Trim II</t>
  </si>
  <si>
    <t>Trim III</t>
  </si>
  <si>
    <t>3a</t>
  </si>
  <si>
    <t>4a</t>
  </si>
  <si>
    <t>6a</t>
  </si>
  <si>
    <t>6b</t>
  </si>
  <si>
    <t>6c</t>
  </si>
  <si>
    <t>VENITURI TOTALE (Rd.2+Rd.22+Rd.28)</t>
  </si>
  <si>
    <t>Venituri totale din exploatare (Rd.3+Rd.8+Rd.9+Rd.12+Rd.13+Rd.14), din care:</t>
  </si>
  <si>
    <t xml:space="preserve">din producţia vândută (Rd.4+Rd.5+Rd.6+Rd.7), din care: </t>
  </si>
  <si>
    <t>a1)</t>
  </si>
  <si>
    <t>din vânzarea produselor</t>
  </si>
  <si>
    <t>a2)</t>
  </si>
  <si>
    <t>din servicii prestate</t>
  </si>
  <si>
    <t>a3)</t>
  </si>
  <si>
    <t>din redevenţe şi chirii</t>
  </si>
  <si>
    <t>a4)</t>
  </si>
  <si>
    <t>alte venituri</t>
  </si>
  <si>
    <t>din vânzarea mărfurilor</t>
  </si>
  <si>
    <t xml:space="preserve">din subvenţii şi transferuri de exploatare aferente cifrei de afaceri nete (Rd.10+Rd.11), din care: </t>
  </si>
  <si>
    <t>c1</t>
  </si>
  <si>
    <t>c2</t>
  </si>
  <si>
    <t>din producţia de imobilizări</t>
  </si>
  <si>
    <t>venituri aferente costului producţiei în curs de execuţie</t>
  </si>
  <si>
    <t>f)</t>
  </si>
  <si>
    <t>alte venituri din exploatare (Rd.15+Rd.16+Rd.19+Rd.20+Rd.21), din care:</t>
  </si>
  <si>
    <t>f1)</t>
  </si>
  <si>
    <t>din amenzi şi penalităţi</t>
  </si>
  <si>
    <t>f2)</t>
  </si>
  <si>
    <t>din vânzarea activelor şi alte operaţii de capital (Rd.18+Rd.19), din care:</t>
  </si>
  <si>
    <t xml:space="preserve"> - active corporale</t>
  </si>
  <si>
    <t xml:space="preserve"> - active necorporale</t>
  </si>
  <si>
    <t>f3)</t>
  </si>
  <si>
    <t>din subvenţii pentru investiţii</t>
  </si>
  <si>
    <t>f4)</t>
  </si>
  <si>
    <t>din valorificarea certificatelor CO2</t>
  </si>
  <si>
    <t>f5)</t>
  </si>
  <si>
    <t>Venituri financiare (Rd.23+Rd.24+Rd.25+Rd.26+Rd.27), din care:</t>
  </si>
  <si>
    <t>din imobilizări financiare</t>
  </si>
  <si>
    <t>din investiţii financiare</t>
  </si>
  <si>
    <t>din diferenţe de curs</t>
  </si>
  <si>
    <t>din dobânzi</t>
  </si>
  <si>
    <t>alte venituri financiare</t>
  </si>
  <si>
    <t>CHELTUIELI TOTALE  (Rd.30+Rd.136+Rd.144)</t>
  </si>
  <si>
    <t xml:space="preserve">Cheltuieli de exploatare (Rd.31+Rd.79+Rd.86+Rd.120), din care: </t>
  </si>
  <si>
    <t xml:space="preserve">A. Cheltuieli cu bunuri şi servicii (Rd.32+Rd.40+Rd.46), din care: </t>
  </si>
  <si>
    <t>A1</t>
  </si>
  <si>
    <t>Cheltuieli privind stocurile (Rd.33+Rd.34+Rd.37+Rd.38+Rd.39), din care:</t>
  </si>
  <si>
    <t>cheltuieli cu materiile prime</t>
  </si>
  <si>
    <t>cheltuieli cu materialele consumabile, din care:</t>
  </si>
  <si>
    <t>b1)</t>
  </si>
  <si>
    <t>cheltuieli cu piesele de schimb</t>
  </si>
  <si>
    <t>b2)</t>
  </si>
  <si>
    <t>cheltuieli cu combustibilii</t>
  </si>
  <si>
    <t>cheltuieli privind materialele de natura obiectelor de inventar</t>
  </si>
  <si>
    <t>cheltuieli privind energia şi apa</t>
  </si>
  <si>
    <t>cheltuieli privind mărfurile</t>
  </si>
  <si>
    <t>A2</t>
  </si>
  <si>
    <t xml:space="preserve">Cheltuieli privind serviciile executate de terţi (Rd.41+Rd.42+Rd.45), din care: </t>
  </si>
  <si>
    <t>cheltuieli cu întreţinerea şi reparaţiile</t>
  </si>
  <si>
    <t xml:space="preserve">b) </t>
  </si>
  <si>
    <t>cheltuieli privind chiriile (Rd.43+Rd.44) din care:</t>
  </si>
  <si>
    <t xml:space="preserve"> - către operatori cu capital integral/majoritar de stat</t>
  </si>
  <si>
    <t xml:space="preserve"> - către operatori cu capital privat</t>
  </si>
  <si>
    <t>prime de asigurare</t>
  </si>
  <si>
    <t>A3</t>
  </si>
  <si>
    <t>cheltuieli cu colaboratorii</t>
  </si>
  <si>
    <t>cheltuieli privind comisioanele şi onorariul, din care:</t>
  </si>
  <si>
    <t>cheltuieli privind consultanţa juridică</t>
  </si>
  <si>
    <t>cheltuieli de protocol, reclamă şi publicitate (Rd.51+Rd.53), din care:</t>
  </si>
  <si>
    <t>c1)</t>
  </si>
  <si>
    <t>cheltuieli de protocol, din care:</t>
  </si>
  <si>
    <t xml:space="preserve"> - tichete cadou potrivit Legii nr.193/2006, cu modificările ulterioare</t>
  </si>
  <si>
    <t>c2)</t>
  </si>
  <si>
    <t>cheltuieli de reclamă şi publicitate, din care:</t>
  </si>
  <si>
    <t xml:space="preserve"> -  tichete cadou ptr. cheltuieli de reclamă şi publicitate, potrivit Legii  nr.193/2006, cu modificările ulterioare</t>
  </si>
  <si>
    <t xml:space="preserve"> - tichete cadou ptr. campanii de marketing, studiul pieţei, promovarea pe pieţe existente sau noi, potrivit Legii nr.193/2006, cu  modificările ulterioare</t>
  </si>
  <si>
    <t xml:space="preserve"> - ch.de promovare a produselor</t>
  </si>
  <si>
    <t>d1)</t>
  </si>
  <si>
    <t>ch.de sponsorizare in domeniul medical si sanatate</t>
  </si>
  <si>
    <t>d2)</t>
  </si>
  <si>
    <t>ch. de sponsorizare in domeniile educatie, invatamant, social si sport, din care:</t>
  </si>
  <si>
    <t>d3)</t>
  </si>
  <si>
    <t xml:space="preserve">     - pentru cluburile sportive</t>
  </si>
  <si>
    <t>d4)</t>
  </si>
  <si>
    <t>ch. de sponsorizare pentru alte actiuni si activitati</t>
  </si>
  <si>
    <t>cheltuieli cu transportul de bunuri şi persoane</t>
  </si>
  <si>
    <r>
      <t>cheltuieli de deplasare, detaşare, transfer,</t>
    </r>
    <r>
      <rPr>
        <sz val="10"/>
        <rFont val="Arial"/>
        <family val="2"/>
      </rPr>
      <t xml:space="preserve"> din care:</t>
    </r>
  </si>
  <si>
    <t xml:space="preserve">     - cheltuieli cu diurna (Rd.65+Rd.66), din care: </t>
  </si>
  <si>
    <t xml:space="preserve">              -interna</t>
  </si>
  <si>
    <t xml:space="preserve">              -externa</t>
  </si>
  <si>
    <t>g)</t>
  </si>
  <si>
    <t>cheltuieli poştale şi taxe de telecomunicaţii</t>
  </si>
  <si>
    <t>h)</t>
  </si>
  <si>
    <t>cheltuieli cu serviciile bancare şi asimilate</t>
  </si>
  <si>
    <t>i)</t>
  </si>
  <si>
    <t>alte cheltuieli cu serviciile executate de terţi, din care:</t>
  </si>
  <si>
    <t>i1)</t>
  </si>
  <si>
    <t>cheltuieli de asigurare şi pază</t>
  </si>
  <si>
    <t>i2)</t>
  </si>
  <si>
    <t>cheltuieli privind întreţinerea şi funcţionarea tehnicii de calcul</t>
  </si>
  <si>
    <t>i3)</t>
  </si>
  <si>
    <t>cheltuieli cu pregătirea profesională</t>
  </si>
  <si>
    <t>i4)</t>
  </si>
  <si>
    <t>cheltuieli cu reevaluarea imobilizărilor corporale şi necorporale, din care:</t>
  </si>
  <si>
    <r>
      <t xml:space="preserve"> </t>
    </r>
    <r>
      <rPr>
        <sz val="10"/>
        <rFont val="Arial"/>
        <family val="2"/>
      </rPr>
      <t xml:space="preserve">     -</t>
    </r>
    <r>
      <rPr>
        <i/>
        <sz val="10"/>
        <rFont val="Arial"/>
        <family val="2"/>
      </rPr>
      <t>aferente bunurilor de natura domeniului public</t>
    </r>
  </si>
  <si>
    <t>i5)</t>
  </si>
  <si>
    <t>cheltuieli cu prestaţiile efectuate de filiale</t>
  </si>
  <si>
    <t>i6)</t>
  </si>
  <si>
    <t>cheltuieli privind recrutarea şi plasarea personalului de conducere cf. Ordonanţei de urgenţă a Guvernului nr. 109/2011</t>
  </si>
  <si>
    <t>i7)</t>
  </si>
  <si>
    <t>cheltuieli cu anunţurile privind licitaţiile şi alte anunţuri</t>
  </si>
  <si>
    <t>j)</t>
  </si>
  <si>
    <t xml:space="preserve">B  Cheltuieli cu impozite, taxe şi vărsăminte asimilate (Rd.80+Rd.81+Rd.82+Rd.83+Rd.84+Rd.85), din care: </t>
  </si>
  <si>
    <t>ch. cu taxa pt.activitatea de exploatare  a resurselor minerale</t>
  </si>
  <si>
    <t>ch. cu redevenţa pentru  concesionarea  bunurilor publice şi resursele minerale</t>
  </si>
  <si>
    <t>ch. cu taxa de licenţă</t>
  </si>
  <si>
    <t>ch. cu taxa de autorizare</t>
  </si>
  <si>
    <t>ch. cu taxa de mediu</t>
  </si>
  <si>
    <r>
      <t>cheltuieli cu alte taxe şi impozite</t>
    </r>
    <r>
      <rPr>
        <b/>
        <sz val="10"/>
        <rFont val="Arial"/>
        <family val="2"/>
      </rPr>
      <t xml:space="preserve"> </t>
    </r>
  </si>
  <si>
    <t>C. Cheltuieli cu personalul (Rd.87+Rd.100+Rd.104+Rd.113), din care:</t>
  </si>
  <si>
    <t>Cheltuieli de natură salarială (Rd.88+ Rd.92)</t>
  </si>
  <si>
    <t>Cheltuieli  cu salariile (Rd.89+Rd.90+Rd.91), din care:</t>
  </si>
  <si>
    <t xml:space="preserve"> a) salarii de bază</t>
  </si>
  <si>
    <t xml:space="preserve"> b) sporuri, prime şi alte bonificaţii aferente salariului de bază (conform CCM)</t>
  </si>
  <si>
    <t xml:space="preserve"> c) alte bonificaţii (conform CCM)</t>
  </si>
  <si>
    <t xml:space="preserve">Bonusuri (Rd.93+Rd.96+Rd.97+Rd.98+ Rd.99), din care: </t>
  </si>
  <si>
    <t xml:space="preserve"> - tichete de creşă, cf. Legii nr. 193/2006, cu modificările ulterioare;</t>
  </si>
  <si>
    <t xml:space="preserve"> - tichete cadou pentru cheltuieli sociale potrivit Legii nr. 193/2006, cu modificările ulterioare;</t>
  </si>
  <si>
    <t>b) tichete de masă;</t>
  </si>
  <si>
    <t>c) tichete de vacanţă;</t>
  </si>
  <si>
    <t>d) ch. privind participarea  salariaţilor la profitul obtinut în anul precedent</t>
  </si>
  <si>
    <t>e) alte cheltuieli conform CCM.</t>
  </si>
  <si>
    <t>Alte cheltuieli cu personalul (Rd.101+Rd.102+Rd.103), din care:</t>
  </si>
  <si>
    <t>a) ch. cu plăţile compensatorii   aferente disponibilizărilor de personal</t>
  </si>
  <si>
    <t>b) ch. cu drepturile  salariale cuvenite în baza unor hotărâri judecătoreşti</t>
  </si>
  <si>
    <t>c) cheltuieli de natură salarială aferente restructurarii, privatizarii, administrator special, alte comisii si comitete</t>
  </si>
  <si>
    <t>Cheltuieli aferente contractului de mandat si a altor organe de conducere si control, comisii si comitete (Rd.105+Rd.108+Rd.111+ Rd.112), din care:</t>
  </si>
  <si>
    <t>a) pentru directori/directorat</t>
  </si>
  <si>
    <t>-componenta fixă</t>
  </si>
  <si>
    <t>-componenta variabilă</t>
  </si>
  <si>
    <t>b) pentru consiliul de administraţie/consiliul de supraveghere, din care:</t>
  </si>
  <si>
    <t>c) pentru AGA şi cenzori</t>
  </si>
  <si>
    <t>d) pentru alte comisii şi comitete constituite potrivit legii</t>
  </si>
  <si>
    <t xml:space="preserve">Cheltuieli cu asigurările şi protecţia socială, fondurile speciale şi alte obligaţii legale (Rd.114+Rd.115+Rd.116+Rd.117+Rd.118+Rd.119), din care: </t>
  </si>
  <si>
    <t>a) ch. privind contribuţia la asigurări sociale</t>
  </si>
  <si>
    <t xml:space="preserve">b) ch. privind contribuţia la asigurări pt.somaj </t>
  </si>
  <si>
    <t>c) ch. privind  contribuţia la asigurări sociale  de  sănătate</t>
  </si>
  <si>
    <t>d) ch. privind  contribuţiile la fondurile speciale aferente  fondului de salarii</t>
  </si>
  <si>
    <t>e) ch. privind  contribuţiia unităţii la schemele de pensii</t>
  </si>
  <si>
    <t>f) cheltuieli privind alte contribuţii si fonduri speciale</t>
  </si>
  <si>
    <t>D. Alte cheltuieli de exploatare (Rd.121+Rd.124+Rd.125+Rd.126+Rd.127+Rd.128), din care:</t>
  </si>
  <si>
    <t>cheltuieli cu majorări şi penalităţi (Rd.122+Rd.123), din care:</t>
  </si>
  <si>
    <t xml:space="preserve">     - către bugetul general consolidat</t>
  </si>
  <si>
    <t xml:space="preserve">     - către alţi creditori</t>
  </si>
  <si>
    <t>cheltuieli privind activele imobilizate</t>
  </si>
  <si>
    <t>cheltuieli aferente transferurilor pentru plata personalului</t>
  </si>
  <si>
    <t>ch. cu amortizarea imobilizărilor corporale şi necorporale</t>
  </si>
  <si>
    <t xml:space="preserve">f) </t>
  </si>
  <si>
    <t>ajustări şi deprecieri pentru pierdere de valoare şi provizioane (Rd.129-Rd.131), din care:</t>
  </si>
  <si>
    <t xml:space="preserve">cheltuieli privind ajustările şi provizioanele </t>
  </si>
  <si>
    <t>f1.1)</t>
  </si>
  <si>
    <t xml:space="preserve">-provizioane privind participarea la profit a salariaţilor </t>
  </si>
  <si>
    <t>f1.2)</t>
  </si>
  <si>
    <t>- provizioane in legatura cu contractul de mandat</t>
  </si>
  <si>
    <t>130a</t>
  </si>
  <si>
    <t>venituri din provizioane şi ajustări pentru depreciere sau pierderi de valoare , din care:</t>
  </si>
  <si>
    <t>f2.1)</t>
  </si>
  <si>
    <t>din anularea provizioanelor (Rd.133+Rd.134+Rd.135), din care:</t>
  </si>
  <si>
    <t xml:space="preserve"> - din participarea salariaţilor la profit</t>
  </si>
  <si>
    <t xml:space="preserve"> - din deprecierea imobilizărilor corporale şi a activelor circulante</t>
  </si>
  <si>
    <t xml:space="preserve"> - venituri din alte provizioane</t>
  </si>
  <si>
    <t xml:space="preserve">Cheltuieli financiare (Rd.137+Rd.140+Rd.143), din care: </t>
  </si>
  <si>
    <t>cheltuieli privind dobânzile, din care:</t>
  </si>
  <si>
    <t>aferente creditelor pentru investiţii</t>
  </si>
  <si>
    <t>aferente creditelor pentru activitatea curentă</t>
  </si>
  <si>
    <t>cheltuieli din diferenţe de curs valutar, din care:</t>
  </si>
  <si>
    <t>alte cheltuieli financiare</t>
  </si>
  <si>
    <t>REZULTATUL BRUT (profit/pierdere)   (Rd.1-Rd.29)</t>
  </si>
  <si>
    <t>venituri neimpozabile</t>
  </si>
  <si>
    <t>cheltuieli nedeductibile fiscal</t>
  </si>
  <si>
    <t xml:space="preserve">Nr.mediu de salariaţi </t>
  </si>
  <si>
    <t>x</t>
  </si>
  <si>
    <t xml:space="preserve"> b)</t>
  </si>
  <si>
    <t>Elemente de calcul a productivitatii muncii in  unităţi fizice, din care</t>
  </si>
  <si>
    <t xml:space="preserve"> - cantitatea de produse finite (QPF)</t>
  </si>
  <si>
    <t xml:space="preserve"> - pret mediu (p)</t>
  </si>
  <si>
    <t xml:space="preserve"> - valoare=QPF x  p</t>
  </si>
  <si>
    <t xml:space="preserve">Creanţe restante, din care: </t>
  </si>
  <si>
    <t xml:space="preserve"> - de la operatori cu capital integral/majoritar de stat</t>
  </si>
  <si>
    <t xml:space="preserve"> - de la operatori cu capital privat</t>
  </si>
  <si>
    <t xml:space="preserve"> - de la bugetul de stat</t>
  </si>
  <si>
    <t xml:space="preserve"> - de la bugetul local</t>
  </si>
  <si>
    <t xml:space="preserve"> - de la alte entitati</t>
  </si>
  <si>
    <t>Credite pentru finanţarea activităţii curente (soldul rămas de rambursat)</t>
  </si>
  <si>
    <t>FINANCIAR CONTABIL</t>
  </si>
  <si>
    <t>Anexa nr.3</t>
  </si>
  <si>
    <t>Gradul de realizare a veniturilor totale</t>
  </si>
  <si>
    <t xml:space="preserve">Nr </t>
  </si>
  <si>
    <t xml:space="preserve">INDICATORI </t>
  </si>
  <si>
    <t xml:space="preserve">   %     4=3/2</t>
  </si>
  <si>
    <t xml:space="preserve">      %        7=6/5</t>
  </si>
  <si>
    <t>Crt</t>
  </si>
  <si>
    <t>Aprobat</t>
  </si>
  <si>
    <t>Realizat</t>
  </si>
  <si>
    <t>Venituri totale (rd.1+rd.2+rd.3) *), din care:</t>
  </si>
  <si>
    <t>Venituri din exploatare*)</t>
  </si>
  <si>
    <t>2.</t>
  </si>
  <si>
    <t>*) veniturile totale și veniturile din exploatare vor fi diminuate cu sumele primite de la bugetul de stat</t>
  </si>
  <si>
    <t>Anexa nr.4</t>
  </si>
  <si>
    <t xml:space="preserve">Repartizarea pe trimestre a indicatorilor economico-financiari </t>
  </si>
  <si>
    <t>Trim IV</t>
  </si>
  <si>
    <t xml:space="preserve">Cheltuieli cu alte servicii executate de terţi (Rd.47+Rd.48+Rd.50+Rd.57+Rd.62+Rd.63+Rd.67+   Rd.68+Rd.69+Rd.78), din care: </t>
  </si>
  <si>
    <t>Ch. cu sponsorizarea (Rd.58+Rd.59+Rd.60+Rd.61), din care:</t>
  </si>
  <si>
    <t>ch.de sponsorizare a cluburilor sportive</t>
  </si>
  <si>
    <t>ch. de sponsorizare a unităţilor de cult</t>
  </si>
  <si>
    <t xml:space="preserve">ch. privind acordarea ajutoarelor umanitare si sociale </t>
  </si>
  <si>
    <t>alte cheltuieli cu sponsorizarea</t>
  </si>
  <si>
    <t>a) cheltuieli sociale prevăzute la art. 21 din Legea nr. 571/2003 privind Codul fiscal, cu modificările şi completările ulterioare, din care:</t>
  </si>
  <si>
    <t>cheltuieli privind dobânzile (Rd.138+Rd.139), din care:</t>
  </si>
  <si>
    <t>cheltuieli din diferenţe de curs valutar (Rd.141+Rd.142), din care:</t>
  </si>
  <si>
    <t xml:space="preserve">Creanţe restante </t>
  </si>
  <si>
    <t>Număr mediu lunar de personal pe trimestru</t>
  </si>
  <si>
    <t>Număr efectiv de personal la sfârșitul fiecărui trimestru</t>
  </si>
  <si>
    <t xml:space="preserve"> CONDUCĂTORUL COMPARTIMENTULUI         </t>
  </si>
  <si>
    <t>Programul de investiţii, dotări şi sursele de finanţare</t>
  </si>
  <si>
    <t>Data finalizării investiţiei</t>
  </si>
  <si>
    <t>Valoare</t>
  </si>
  <si>
    <t>I</t>
  </si>
  <si>
    <t>Surse proprii, din care:</t>
  </si>
  <si>
    <t xml:space="preserve">  a) - amortizare</t>
  </si>
  <si>
    <t xml:space="preserve">  b) - profit</t>
  </si>
  <si>
    <t>Credite bancare, din care:</t>
  </si>
  <si>
    <t xml:space="preserve">  a) - interne</t>
  </si>
  <si>
    <t xml:space="preserve">  b) - externe</t>
  </si>
  <si>
    <t xml:space="preserve">Alte surse, din care: </t>
  </si>
  <si>
    <t>CHELTUIELI PENTRU INVESTIŢII, din care:</t>
  </si>
  <si>
    <t>Investiţii în curs, din care:</t>
  </si>
  <si>
    <t>a) pentru bunurile proprietatea privata a operatorului economic:</t>
  </si>
  <si>
    <t xml:space="preserve">   - (denumire obiectiv)</t>
  </si>
  <si>
    <t>b) pentru bunurile de natura domeniului public al statului sau al unităţii administrativ teritoriale:</t>
  </si>
  <si>
    <t>c) pentru bunurile de natura domeniului privat al statului sau al unităţii administrativ teritoriale:</t>
  </si>
  <si>
    <t>d) pentru bunurile luate în concesiune, închiriate sau în locaţie de gestiune, exclusiv cele din domeniul public sau privat al statului sau al unităţii administrativ teritoriale:</t>
  </si>
  <si>
    <t>Investiţii noi, din care:</t>
  </si>
  <si>
    <t>Investiţii efectuate la imobilizările corporale existente (modernizări), din care:</t>
  </si>
  <si>
    <t>Dotări (alte achiziţii de imobilizări corporale)</t>
  </si>
  <si>
    <t>Rambursări de rate aferente creditelor pentru investiţii, din care:</t>
  </si>
  <si>
    <t xml:space="preserve">   a) - interne</t>
  </si>
  <si>
    <t xml:space="preserve">   b)- externe</t>
  </si>
  <si>
    <t>Anexa nr.5</t>
  </si>
  <si>
    <t xml:space="preserve">Măsuri de îmbunătăţire a rezultatului brut şi reducere a plăţilor restante </t>
  </si>
  <si>
    <t>Nr.crt.</t>
  </si>
  <si>
    <t>Măsuri</t>
  </si>
  <si>
    <t>Termen de realizare</t>
  </si>
  <si>
    <t xml:space="preserve">  Influenţe (+/-) </t>
  </si>
  <si>
    <t xml:space="preserve"> Influenţe   (+/-)</t>
  </si>
  <si>
    <t xml:space="preserve"> Influenţe  (+/-)</t>
  </si>
  <si>
    <t>Rezultat brut (+/-)</t>
  </si>
  <si>
    <t xml:space="preserve">Plăţi restante </t>
  </si>
  <si>
    <t>Rezultat brut</t>
  </si>
  <si>
    <t>Pct. I</t>
  </si>
  <si>
    <t>TOTAL Pct. I</t>
  </si>
  <si>
    <t>Pct. II</t>
  </si>
  <si>
    <t>Cauze care diminuează efectul măsurilor prevăzute la Pct. I</t>
  </si>
  <si>
    <t>TOTAL Pct. II</t>
  </si>
  <si>
    <t>Pct. III</t>
  </si>
  <si>
    <t>TOTAL GENERAL Pct. I + Pct. II</t>
  </si>
  <si>
    <t>Operatorul economic COMPANIA NATIOANALA UNIFARM SA</t>
  </si>
  <si>
    <t>Sediul/Adresa BUCURESTI, STR.AV.SANATESCU NR.48, SECT.1</t>
  </si>
  <si>
    <t>Cod unic de înregistrare RO11653560</t>
  </si>
  <si>
    <t>cheltuieli nedeductibile fiscal+elem.similare veniturilor-fond rezerva 5%</t>
  </si>
  <si>
    <t>transferuri, cf. prevederilor legale în vigoare</t>
  </si>
  <si>
    <t xml:space="preserve"> a) salarii de bază din care:</t>
  </si>
  <si>
    <r>
      <t>cheltuieli de deplasare, detaşare, transfer,</t>
    </r>
    <r>
      <rPr>
        <sz val="8"/>
        <rFont val="Arial"/>
        <family val="2"/>
      </rPr>
      <t xml:space="preserve"> din care:</t>
    </r>
  </si>
  <si>
    <r>
      <t xml:space="preserve"> </t>
    </r>
    <r>
      <rPr>
        <sz val="8"/>
        <rFont val="Arial"/>
        <family val="2"/>
      </rPr>
      <t xml:space="preserve">     -</t>
    </r>
    <r>
      <rPr>
        <i/>
        <sz val="8"/>
        <rFont val="Arial"/>
        <family val="2"/>
      </rPr>
      <t>aferente bunurilor de natura domeniului public</t>
    </r>
  </si>
  <si>
    <r>
      <t>cheltuieli cu alte taxe şi impozite</t>
    </r>
    <r>
      <rPr>
        <b/>
        <sz val="8"/>
        <rFont val="Arial"/>
        <family val="2"/>
      </rPr>
      <t xml:space="preserve"> </t>
    </r>
  </si>
  <si>
    <t>Cheltuieli cu contributiile datorate de angajator</t>
  </si>
  <si>
    <t>7=6/5</t>
  </si>
  <si>
    <t xml:space="preserve">Venituri totale din exploatare, din care : (Rd.2) </t>
  </si>
  <si>
    <t xml:space="preserve"> venituri din subventii si transferuri</t>
  </si>
  <si>
    <t>alte venituri care nu se iau in calcul la determinarea productivitatii muncii, cf Legii anuale a bugetului de stat</t>
  </si>
  <si>
    <t>*) in limita prevazuta la art.25 alin.3 lit.b din Legea nr.227/2015 privind Codul fiscal, cu modificările și completarile ulterioare</t>
  </si>
  <si>
    <t>**) se vor evidentia distinct sumele care nu se iau in calcul la determinarea cresterii castigului mediu brut lunar, prevazute in Legea anuala a bugetului de stat</t>
  </si>
  <si>
    <t xml:space="preserve">  Preliminat/Realizat</t>
  </si>
  <si>
    <t>din vânzarea activelor şi alte operaţii de capital (Rd.17+Rd.18), din care:</t>
  </si>
  <si>
    <t>a) cheltuieli sociale prevăzute la art.25 din Legea nr. 227/2015 privind Codul fiscal*, cu modificările şi completările ulterioare, din care:</t>
  </si>
  <si>
    <t xml:space="preserve">- provizioane privind participarea la profit a salariaţilor </t>
  </si>
  <si>
    <t xml:space="preserve">cheltuieli privind întreţinerea şi funcţionarea tehnicii de calcul si alte cheltuieli consumabile </t>
  </si>
  <si>
    <t>LIFTURI</t>
  </si>
  <si>
    <t>Alte rezerve</t>
  </si>
  <si>
    <t>Ramas neutilizat din 2017</t>
  </si>
  <si>
    <t>SERIALIZAREA MEDICAMENTELOR</t>
  </si>
  <si>
    <t>OBTINEREA AUTORIZATIEI PRIVIND SECURITATEA LA INCENDIU</t>
  </si>
  <si>
    <t>VENITURI TOTALE (Rd.2+Rd.22)</t>
  </si>
  <si>
    <t>CHELTUIELI TOTALE  (Rd.29+Rd.130)</t>
  </si>
  <si>
    <t xml:space="preserve">Cheltuieli de exploatare (Rd.30+Rd.78+Rd.85+Rd.113), din care: </t>
  </si>
  <si>
    <t xml:space="preserve">A. Cheltuieli cu bunuri şi servicii (Rd.31+Rd.39+Rd.45), din care: </t>
  </si>
  <si>
    <t>Cheltuieli privind stocurile (Rd.32+Rd.33+Rd.36+Rd.37+Rd.38), din care:</t>
  </si>
  <si>
    <t xml:space="preserve">Cheltuieli privind serviciile executate de terţi (Rd.40+Rd.41+Rd.44), din care: </t>
  </si>
  <si>
    <t>cheltuieli privind chiriile (Rd.42+Rd.43) din care:</t>
  </si>
  <si>
    <t xml:space="preserve">Cheltuieli cu alte servicii executate de terţi (Rd.46+Rd.47+Rd.49+Rd.56+Rd.61+Rd.62+Rd.66+Rd.67+Rd.68+Rd.77), din care: </t>
  </si>
  <si>
    <t>Ch. cu sponsorizarea, potrivit O.U.G. nr.2/2015 (Rd.57+Rd.58+Rd.60), din care:</t>
  </si>
  <si>
    <t>alte cheltuieli cu serviciile executate de terţi , din care:</t>
  </si>
  <si>
    <t xml:space="preserve">     - cheltuieli cu diurna (Rd.64+Rd.65), din care: </t>
  </si>
  <si>
    <t xml:space="preserve">B  Cheltuieli cu impozite, taxe şi vărsăminte asimilate (Rd.78+Rd.80+Rd.81+Rd.82+Rd.83+Rd.84), din care: </t>
  </si>
  <si>
    <t>C. Cheltuieli cu personalul (Rd.86+Rd.99+Rd.103+Rd.112), din care:</t>
  </si>
  <si>
    <t>Cheltuieli de natură salarială (Rd.87+ Rd.91)</t>
  </si>
  <si>
    <t xml:space="preserve">Bonusuri (Rd.92+Rd.95+Rd.96+Rd.97+ Rd.98), din care: </t>
  </si>
  <si>
    <t>Alte cheltuieli cu personalul (Rd.100+Rd.101+Rd.102), din care:</t>
  </si>
  <si>
    <t>Cheltuieli aferente contractului de mandat si a altor organe de conducere si control, comisii si comitete (Rd.104+Rd.107+Rd.110+ Rd.111), din care:</t>
  </si>
  <si>
    <t>D. Alte cheltuieli de exploatare (Rd.114+Rd.117+Rd.118+Rd.119+Rd.120+Rd.121), din care:</t>
  </si>
  <si>
    <t>cheltuieli cu majorări şi penalităţi (Rd.115+Rd.116), din care:</t>
  </si>
  <si>
    <t>ajustări şi deprecieri pentru pierdere de valoare şi provizioane (Rd.122-Rd.125), din care:</t>
  </si>
  <si>
    <t>din anularea provizioanelor (Rd.127+Rd.128+Rd.129), din care:</t>
  </si>
  <si>
    <t xml:space="preserve">Cheltuieli financiare (Rd.131+Rd.134+Rd.137), din care: </t>
  </si>
  <si>
    <t>REZULTATUL BRUT (profit/pierdere)   (Rd.1-Rd.28)</t>
  </si>
  <si>
    <t>Cheltuieli totale din exploatare ,din care: (Rd 29)</t>
  </si>
  <si>
    <t xml:space="preserve"> - alte cheltuieli din exploatare care nu se iau în calcul la determinarea rezultatului brut realizat în anul precedent, cf. Legii anuale a bugetului de stat</t>
  </si>
  <si>
    <t>147a)</t>
  </si>
  <si>
    <t>147b)</t>
  </si>
  <si>
    <r>
      <t>Câştigul mediu  lunar pe salariat (lei/persoană) determinat pe baza cheltuielilor de natură salarială, cf. OG 26/2013 [(Rd.147 – rd.92* -</t>
    </r>
    <r>
      <rPr>
        <b/>
        <vertAlign val="superscript"/>
        <sz val="8"/>
        <color indexed="8"/>
        <rFont val="Arial"/>
        <family val="2"/>
      </rPr>
      <t xml:space="preserve"> </t>
    </r>
    <r>
      <rPr>
        <b/>
        <sz val="8"/>
        <color indexed="8"/>
        <rFont val="Arial"/>
        <family val="2"/>
      </rPr>
      <t>rd.97)/Rd.</t>
    </r>
    <r>
      <rPr>
        <b/>
        <i/>
        <sz val="8"/>
        <color indexed="8"/>
        <rFont val="Arial"/>
        <family val="2"/>
      </rPr>
      <t>149</t>
    </r>
    <r>
      <rPr>
        <b/>
        <sz val="8"/>
        <color indexed="8"/>
        <rFont val="Arial"/>
        <family val="2"/>
      </rPr>
      <t>]/12*1000</t>
    </r>
  </si>
  <si>
    <t>c</t>
  </si>
  <si>
    <t>Productivitatea muncii în unităţi valorice pe total personal mediu (mii lei/persoană) (Rd.2/Rd.149)</t>
  </si>
  <si>
    <t xml:space="preserve">Productivitatea muncii în unităţi valorice pe total personal mediu recalculata cf. Legii anuale a bugetului de stat </t>
  </si>
  <si>
    <r>
      <t>Productivitatea muncii în unităţi fizice pe total personal mediu (cantitate produse finite/persoană) W=QPF/Rd.</t>
    </r>
    <r>
      <rPr>
        <b/>
        <i/>
        <sz val="8"/>
        <color indexed="8"/>
        <rFont val="Arial"/>
        <family val="2"/>
        <charset val="238"/>
      </rPr>
      <t>149</t>
    </r>
  </si>
  <si>
    <t xml:space="preserve"> - pondere in venituri totale de exploatare =   Rd.157/Rd.2</t>
  </si>
  <si>
    <t>Redistribuiri/distribuiri totale cf.OUG nr.29/2017 din:</t>
  </si>
  <si>
    <t xml:space="preserve"> - alte rezerve</t>
  </si>
  <si>
    <t xml:space="preserve"> - rezultatul reportat</t>
  </si>
  <si>
    <t>VENITURI TOTALE  (Rd.1=Rd.2+Rd.5)</t>
  </si>
  <si>
    <t>CHELTUIELI TOTALE  (Rd.6=Rd.7+Rd.19)</t>
  </si>
  <si>
    <t>Cheltuieli de exploatare,(Rd.7=Rd.8+Rd.9+Rd.10+Rd.18) din care:</t>
  </si>
  <si>
    <t>Cheltuieli cu personalul,(Rd.10=Rd.11+Rd.14+Rd.16+Rd.17) din care:</t>
  </si>
  <si>
    <t>Cheltuieli de natură salarială(Rd.11 =Rd.12+Rd.13)</t>
  </si>
  <si>
    <t>REZULTATUL BRUT (profit/pierdere) (Rd.20=Rd.1-Rd.6)</t>
  </si>
  <si>
    <t>IMPOZIT PE PROFIT CURENT</t>
  </si>
  <si>
    <t>PROFITUL CONTABIL AMANAT</t>
  </si>
  <si>
    <t>VENITURI DIN IMPOZITUL PE PROFIT AMÂNAT</t>
  </si>
  <si>
    <t>IMPOZITUL SPECIFIC UNOR ACTIVITĂȚI</t>
  </si>
  <si>
    <t>ALTE IMPOZITE NEPREZENTATE LA ELEMENTELE DE MAI SUS</t>
  </si>
  <si>
    <t>PROFITUL/PIERDEREA NETĂ A PERIOADEI DE RAPORTARE (Rd. 26=Rd.20-Rd.21-Rd.22+Rd.23-Rd.24-Rd.25), din care:</t>
  </si>
  <si>
    <t>Profitul contabil rămas după deducerea sumelor de la Rd. 27, 28, 29, 30, 31 ( Rd. 32= Rd.26-(Rd.27 la Rd. 31)&gt;= 0)</t>
  </si>
  <si>
    <t xml:space="preserve">Minimim 50% vărsăminte la bugetul de stat sau local în cazul regiilor autonome, ori dividende cuvenite actionarilor, în cazul societăţilor/ companiilor naţionale şi societăţilor cu capital integral sau majoritar de stat, din care: </t>
  </si>
  <si>
    <t>Profitul nerepartizat pe destinaţiile prevăzute la Rd.33 - Rd.34 se repartizează la alte rezerve şi constituie sursă proprie de finanţare</t>
  </si>
  <si>
    <t xml:space="preserve">Castigul mediu  lunar pe salariat (lei/persoană) determinat pe baza cheltuielilor de natură salarială </t>
  </si>
  <si>
    <t xml:space="preserve">Câştigul mediu  lunar pe salariat (lei/persoană) determinat pe baza cheltuielilor de natură salarială, recalculat cf. Legii anuale a bugetului de stat </t>
  </si>
  <si>
    <t>Productivitatea muncii în unităţi valorice pe total personal mediu (mii lei/persoană) (Rd.2/Rd.51)</t>
  </si>
  <si>
    <t>Productivitatea muncii în unităţi valorice pe total personal mediu recalculată cf. Legii anuale a bugetului de stat</t>
  </si>
  <si>
    <t>Cheltuieli totale la 1000 lei venituri totale ( Rd. 57= (Rd.6/Rd.1)x1000)</t>
  </si>
  <si>
    <r>
      <t>*) Rd.52 = Rd.</t>
    </r>
    <r>
      <rPr>
        <b/>
        <sz val="10"/>
        <color indexed="8"/>
        <rFont val="Arial"/>
        <family val="2"/>
        <charset val="238"/>
      </rPr>
      <t>151</t>
    </r>
    <r>
      <rPr>
        <sz val="10"/>
        <color indexed="8"/>
        <rFont val="Arial"/>
        <family val="2"/>
        <charset val="238"/>
      </rPr>
      <t xml:space="preserve"> din Anexa de fundamentare  nr.2</t>
    </r>
  </si>
  <si>
    <r>
      <t>**) Rd.53 = Rd.</t>
    </r>
    <r>
      <rPr>
        <b/>
        <sz val="10"/>
        <rFont val="Arial"/>
        <family val="2"/>
        <charset val="238"/>
      </rPr>
      <t>152</t>
    </r>
    <r>
      <rPr>
        <sz val="10"/>
        <rFont val="Arial"/>
        <family val="2"/>
      </rPr>
      <t xml:space="preserve"> din Anexa de fundamentare nr.2</t>
    </r>
  </si>
  <si>
    <t>Cheltuieli  de natura salariala (Rd.86) din care:**)</t>
  </si>
  <si>
    <t>ACHIZITIE + MONTARE  CAMERA  FRIGORIFICA (2 buc)</t>
  </si>
  <si>
    <t>CONDUCĂTORUL SERVICIULUI  FINANCIAR-CONTABIL,</t>
  </si>
  <si>
    <t>Camelia PETRICĂ</t>
  </si>
  <si>
    <t>Cheltuieli  cu salariile (Rd.88+Rd.89+Rd.90), din care:</t>
  </si>
  <si>
    <t>CONDUCĂTORUL UNITĂŢII,</t>
  </si>
  <si>
    <t xml:space="preserve">CONDUCĂTORUL UNITĂŢII, </t>
  </si>
  <si>
    <t>CHELTUIELI ELIGIBILE DIN FONDURI EUROPENE,   din care:</t>
  </si>
  <si>
    <t xml:space="preserve">Participarea salariaţilor la profit în limita a 10% din profitul net,  dar nu mai mult de nivelul unui salariu de bază mediu lunar realizat la nivelul operatorului economic în exerciţiul financiar de referinţă </t>
  </si>
  <si>
    <t xml:space="preserve">CONDUCĂTORUL SERVICIULUI FINANCIAR-CONTABIL,       </t>
  </si>
  <si>
    <t>CONDUCĂTORUL SERVICIULUI FINANCIAR-CONTABIL,</t>
  </si>
  <si>
    <t>Cheltuieli totale la 1000 lei venituri totale (Rd. 57= (Rd.6/Rd.1)x1000)</t>
  </si>
  <si>
    <t>147c)</t>
  </si>
  <si>
    <t>REPARATII SI RENOVARI CORP A,GARAJ,POARTA,CORP B,DEMOLARE GARD</t>
  </si>
  <si>
    <t>MODERNIZARE CORP A EXTINDERE,POARTA ACCES ALEE GHEORGHE STALPEANU</t>
  </si>
  <si>
    <t>REAMENAJARE CORP B</t>
  </si>
  <si>
    <t>REAMENAJAR DEPOZIT A/PERETI PORTANTI/USI</t>
  </si>
  <si>
    <t>AMENAJARE SPATII BIROURI ETAJ 1+ ETAJ 2 CORP</t>
  </si>
  <si>
    <t>Cresterea cheltuielilor cu bunuri si servicii</t>
  </si>
  <si>
    <t>Adrian Marius DOBRE</t>
  </si>
  <si>
    <t>Cresterea cheltuielilor de personal. Au fost prognozate cheltuieli de persoal la nivelul ultimului BVC aprobat si a fost pastrat si numarul de personal aprobat, deoarece compania trebuie sa angajeze specialisti in vederea realizarii obiectului de activitate</t>
  </si>
  <si>
    <t>Cresterea cheltuielilor cu alte impozite, taxe si varsaminte asimilate (taxe timbru pentru actiunile in instanta cu partenerii din starea de urgenta)</t>
  </si>
  <si>
    <t>Prevederi an 2022</t>
  </si>
  <si>
    <t>REAMENAJERE BIROURI CORP A ETAJ 2</t>
  </si>
  <si>
    <t>INCHIDERE TERASA SPATE COPR A</t>
  </si>
  <si>
    <t>an 2025</t>
  </si>
  <si>
    <t>SERVER 2 BUC</t>
  </si>
  <si>
    <t>SISTEM MONITORIZARE TEMPERATURA SI UMIDITATE WI FI CU ALARMARE SMS, MAIL, APLICATIE TELEFON 1 BUC</t>
  </si>
  <si>
    <t xml:space="preserve">CAMERA FRIGORIFICA - 20 GRADE +TRANSPORT + MONTAJ 1 BUC </t>
  </si>
  <si>
    <t>PERDEA PVC CAMERE FRIGORIFICE SI DEPOZIT 15 BUC</t>
  </si>
  <si>
    <t xml:space="preserve">USA RAMPA DE ACCES SECTIONALA ELECTRICA +TRANSPORT +MONTAJ  4 BUC </t>
  </si>
  <si>
    <t xml:space="preserve">COLANTARE SI INSCRIPTIONARE AUTO </t>
  </si>
  <si>
    <t>Estimări an 2025</t>
  </si>
  <si>
    <t>ACHIZITIE 7 AUTOUTILITARE</t>
  </si>
  <si>
    <t xml:space="preserve">Cresterea veniturilor totale </t>
  </si>
  <si>
    <t>Scaderea veniturilor totale</t>
  </si>
  <si>
    <t>sume reprezentand cresteri ale cheltuielilor de natura salariala aferente indicelui mediu de crestere a preturilor de consum prognozat pentru anul 2023</t>
  </si>
  <si>
    <t>147d)</t>
  </si>
  <si>
    <t>Câştigul mediu  lunar pe salariat (lei/persoană) determinat pe baza cheltuielilor de natură salarială [(Rd.147/Rd.149)/12*1000</t>
  </si>
  <si>
    <r>
      <t xml:space="preserve">Câştigul mediu  lunar pe salariat (lei/persoană) determinat pe baza cheltuielilor de natură salarială, recalculat cf. OG nr.26/2013 și Legii anuale a bugetului de stat </t>
    </r>
    <r>
      <rPr>
        <b/>
        <sz val="8"/>
        <color indexed="8"/>
        <rFont val="Arial"/>
        <family val="2"/>
      </rPr>
      <t>{</t>
    </r>
    <r>
      <rPr>
        <b/>
        <sz val="8"/>
        <color indexed="8"/>
        <rFont val="Arial"/>
        <family val="2"/>
        <charset val="238"/>
      </rPr>
      <t>(Rd147-Rd 92-Rd 97-rd 147a-rd147b -rd147…)/Rd149</t>
    </r>
    <r>
      <rPr>
        <b/>
        <sz val="8"/>
        <color indexed="8"/>
        <rFont val="Arial"/>
        <family val="2"/>
      </rPr>
      <t>}</t>
    </r>
    <r>
      <rPr>
        <b/>
        <sz val="8"/>
        <color indexed="8"/>
        <rFont val="Arial"/>
        <family val="2"/>
        <charset val="238"/>
      </rPr>
      <t>/12*1000</t>
    </r>
  </si>
  <si>
    <t>cu sumele reprezentând creşteri ale câştigului mediu brut pe salariat datorate majorării salariului de bază minim brut pe ţară garantat în plată pentru anul 2023 şi alte cheltuieli de natură salarială aferente acestuia</t>
  </si>
  <si>
    <t>cu sumele reprezentând creşteri ale cheltuielilor de natură salarială determinate de acordarea, în anul 2023, a unor creşteri salariale şi bonusuri prevăzute prin acte normative sau hotărâri judecătoreşti;</t>
  </si>
  <si>
    <t>147e)</t>
  </si>
  <si>
    <t>147f)</t>
  </si>
  <si>
    <t>cu sumele reprezentând creşteri ale cheltuielilor de natură salarială determinate de creşterea numărului de personal în anul 2023 faţă de cel aprobat în anul precedent, ca urmare a diversificării/extinderii activităţii;</t>
  </si>
  <si>
    <t>cu sumele reprezentând creşteri ale cheltuielilor de natură salarială aferente reîntregirii acestora, pentru întreg anul 2023, determinate ca urmare a diminuării, în anul 2022, a numărului mediu de salariaţi în activitate, prin trecerea acestora în nucleu, în cazul operatorilor economici din industria naţională de apărare, care desfăşoară activităţi conform prevederilor Legii nr. 232/2016 privind industria naţională de apărare, precum şi pentru modificarea şi completarea unor acte normative, cu modificările şi completările ulterioare, numai pentru personalul care trece în anul 2023 din nucleu în activitate şi doar pentru operatorii economici care au diminuat cu aceste sume cheltuiala de natură salarială aprobată în anul 2022, prin rectificarea bugetului de venituri şi cheltuieli conform prevederilor legale.</t>
  </si>
  <si>
    <t>cu sumele reprezentând creşteri ale cheltuielilor de natură salarială aferente reîntregirii acestora, pentru întreg anul 2023, determinate ca urmare a acordării unor creşteri salariale şi bonusuri în anul 2022 şi/sau de creşterea numărului de personal în anul 2022;</t>
  </si>
  <si>
    <t>MOTOSTIVUITOR 1 BUC</t>
  </si>
  <si>
    <t>COMPRESOR CAMERA FRIGORIGICA 1 BUC</t>
  </si>
  <si>
    <t>Reducerea cheltuielilor cu bunuri si servicii</t>
  </si>
  <si>
    <t>31.12.2025</t>
  </si>
  <si>
    <t>Masura 1Reducerea cheltuielilor si platilor restante:</t>
  </si>
  <si>
    <t>Majorarea platilor restante in anul 2023 ca urmare a acumularii de dobanzi legale penalizatoare in cursul anului 2023.</t>
  </si>
  <si>
    <t>Reducerea cheltuielior financiare</t>
  </si>
  <si>
    <t>Cresterea cheltuielilor financiare</t>
  </si>
  <si>
    <t>Detalierea indicatorilor economico-financiari prevăzuţi în bugetul de venituri şi cheltuieli pe anul 2024 și repartizarea pe trimestre a acestora</t>
  </si>
  <si>
    <t>Realizat 2022</t>
  </si>
  <si>
    <t>conform HG/Ordin comun 2023</t>
  </si>
  <si>
    <t>conform Hotararii C.A. 2023</t>
  </si>
  <si>
    <t>Preliminat Realizat 31.12.2023</t>
  </si>
  <si>
    <t>Trim I 2024</t>
  </si>
  <si>
    <t>Trim II 2024</t>
  </si>
  <si>
    <t>Trim III 2024</t>
  </si>
  <si>
    <t>An 2024</t>
  </si>
  <si>
    <t>Propuneri an curent 2024</t>
  </si>
  <si>
    <t>an precedent 2023</t>
  </si>
  <si>
    <t>Realizat/  Preliminat 2023</t>
  </si>
  <si>
    <t>an curent 2024</t>
  </si>
  <si>
    <t>an 2026</t>
  </si>
  <si>
    <t>Prevederi an 2023</t>
  </si>
  <si>
    <t>BUGETUL  DE  VENITURI  ŞI  CHELTUIELI  PE  ANUL 2024</t>
  </si>
  <si>
    <t>Realizat an 2023</t>
  </si>
  <si>
    <t>Propuneri  an 2024</t>
  </si>
  <si>
    <t>Estimări an 2026</t>
  </si>
  <si>
    <t>COMPUTERE 5 BUC</t>
  </si>
  <si>
    <t>TABLETE 5 BUC</t>
  </si>
  <si>
    <t>LAPTOP 10BUC</t>
  </si>
  <si>
    <t>SISTEM INTEGRAT VIDEOCONFERINTE 1 BUC</t>
  </si>
  <si>
    <t>LICENTE WINDOWS , ANTIVIRUS, SOFTURI 82 BUC</t>
  </si>
  <si>
    <t>INLOCUIRE LIFT CORP C 1 BUC</t>
  </si>
  <si>
    <t>SISTEM VERIFICARE ORIGINALITATEA MEDICAMENTULUI, IDENTIFICATORUL UNIC AL FIECAREI CUTII DE MEDICAMENTE (OSMR)-SOFTWARE,HARDWARE 1 BUC</t>
  </si>
  <si>
    <t>TRANSPALET ELECTRIC CU RIDICARE LA MINIM 1.5M 1 BUC</t>
  </si>
  <si>
    <t xml:space="preserve">TRANSPALET 3 BUC -4 BUC </t>
  </si>
  <si>
    <t>INSTALATII FRIGORIFICE AUTO 9 PACHETE -7 PACHETE PENTRU 2024</t>
  </si>
  <si>
    <t>PERDELE PVC FRIG AUTO 7 BUC</t>
  </si>
  <si>
    <t xml:space="preserve"> CAMERA FRIGORIFICA  -30 GRADE CU SISTEM BACK-UP +TRANSPOT+MONTAJ 2 BUC</t>
  </si>
  <si>
    <t xml:space="preserve">INLOCUIRE SISTEME REFRIGERARE INVECHITE 2 BUC </t>
  </si>
  <si>
    <t>MOBILIER 10 BUC</t>
  </si>
  <si>
    <t>31.12.2024</t>
  </si>
  <si>
    <t>Crestere alte cheltuieli de exploatare</t>
  </si>
  <si>
    <t>Scadere alte cheltuieli de exploatare</t>
  </si>
  <si>
    <t>31.12.2024,31.12.2025,31.12.2026</t>
  </si>
  <si>
    <t>31.12.2024,31.12.2024,31.12.2025</t>
  </si>
  <si>
    <t>Prevederi an precedent  BVC 2023 aprobat prin HG 997/2023</t>
  </si>
  <si>
    <t>Reducerea chetuielilor de exploatare</t>
  </si>
  <si>
    <t>Reducerea veniturilor totale</t>
  </si>
  <si>
    <t>Reducerea platilor restante ca urmare a restructurarii creditului la 31.12.2025</t>
  </si>
  <si>
    <t>AERE CONDITIONATE 3 BUCATI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</si>
</sst>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1" x14ac:knownFonts="1">
    <font>
      <sz val="10"/>
      <name val="Arial"/>
      <family val="2"/>
    </font>
    <font>
      <sz val="11"/>
      <color indexed="8"/>
      <name val="Calibri"/>
      <family val="2"/>
    </font>
    <font>
      <sz val="11"/>
      <color indexed="9"/>
      <name val="Calibri"/>
      <family val="2"/>
    </font>
    <font>
      <b/>
      <sz val="11"/>
      <color indexed="8"/>
      <name val="Calibri"/>
      <family val="2"/>
    </font>
    <font>
      <b/>
      <sz val="12"/>
      <name val="Arial"/>
      <family val="2"/>
    </font>
    <font>
      <b/>
      <sz val="10"/>
      <name val="Arial"/>
      <family val="2"/>
    </font>
    <font>
      <b/>
      <sz val="14"/>
      <name val="Arial"/>
      <family val="2"/>
    </font>
    <font>
      <b/>
      <sz val="11"/>
      <name val="Arial"/>
      <family val="2"/>
    </font>
    <font>
      <b/>
      <sz val="8"/>
      <name val="Arial"/>
      <family val="2"/>
    </font>
    <font>
      <b/>
      <sz val="12"/>
      <color indexed="8"/>
      <name val="Arial"/>
      <family val="2"/>
    </font>
    <font>
      <b/>
      <sz val="10"/>
      <color indexed="8"/>
      <name val="Arial"/>
      <family val="2"/>
    </font>
    <font>
      <b/>
      <sz val="11"/>
      <color indexed="8"/>
      <name val="Arial"/>
      <family val="2"/>
    </font>
    <font>
      <i/>
      <sz val="10"/>
      <name val="Arial"/>
      <family val="2"/>
    </font>
    <font>
      <sz val="8"/>
      <name val="Arial"/>
      <family val="2"/>
    </font>
    <font>
      <sz val="11"/>
      <name val="Arial"/>
      <family val="2"/>
    </font>
    <font>
      <b/>
      <i/>
      <sz val="10"/>
      <name val="Arial"/>
      <family val="2"/>
    </font>
    <font>
      <sz val="10"/>
      <name val="Arial"/>
      <family val="2"/>
    </font>
    <font>
      <sz val="12"/>
      <name val="Arial"/>
      <family val="2"/>
    </font>
    <font>
      <b/>
      <sz val="12"/>
      <name val="Times New Roman"/>
      <family val="1"/>
      <charset val="238"/>
    </font>
    <font>
      <sz val="12"/>
      <name val="Times New Roman"/>
      <family val="1"/>
      <charset val="238"/>
    </font>
    <font>
      <i/>
      <sz val="8"/>
      <name val="Arial"/>
      <family val="2"/>
    </font>
    <font>
      <sz val="10"/>
      <color rgb="FFFF0000"/>
      <name val="Arial"/>
      <family val="2"/>
    </font>
    <font>
      <sz val="14"/>
      <name val="Arial"/>
      <family val="2"/>
    </font>
    <font>
      <b/>
      <sz val="10"/>
      <color indexed="8"/>
      <name val="Arial"/>
      <family val="2"/>
      <charset val="238"/>
    </font>
    <font>
      <b/>
      <sz val="8"/>
      <color indexed="8"/>
      <name val="Arial"/>
      <family val="2"/>
      <charset val="238"/>
    </font>
    <font>
      <b/>
      <sz val="8"/>
      <color indexed="8"/>
      <name val="Arial"/>
      <family val="2"/>
    </font>
    <font>
      <b/>
      <vertAlign val="superscript"/>
      <sz val="8"/>
      <color indexed="8"/>
      <name val="Arial"/>
      <family val="2"/>
    </font>
    <font>
      <b/>
      <i/>
      <sz val="8"/>
      <color indexed="8"/>
      <name val="Arial"/>
      <family val="2"/>
    </font>
    <font>
      <b/>
      <i/>
      <sz val="8"/>
      <color indexed="8"/>
      <name val="Arial"/>
      <family val="2"/>
      <charset val="238"/>
    </font>
    <font>
      <sz val="8"/>
      <color indexed="8"/>
      <name val="Arial"/>
      <family val="2"/>
    </font>
    <font>
      <b/>
      <sz val="10"/>
      <name val="Arial"/>
      <family val="2"/>
      <charset val="238"/>
    </font>
    <font>
      <sz val="10"/>
      <color indexed="8"/>
      <name val="Arial"/>
      <family val="2"/>
      <charset val="238"/>
    </font>
    <font>
      <sz val="13"/>
      <name val="Arial"/>
      <family val="2"/>
    </font>
    <font>
      <b/>
      <sz val="8"/>
      <color rgb="FFFF0000"/>
      <name val="Arial"/>
      <family val="2"/>
    </font>
    <font>
      <sz val="8"/>
      <color rgb="FFFF0000"/>
      <name val="Arial"/>
      <family val="2"/>
    </font>
    <font>
      <b/>
      <sz val="8"/>
      <color theme="1"/>
      <name val="Arial"/>
      <family val="2"/>
    </font>
    <font>
      <sz val="8"/>
      <color theme="1"/>
      <name val="Arial"/>
      <family val="2"/>
    </font>
    <font>
      <b/>
      <sz val="8"/>
      <color rgb="FF7030A0"/>
      <name val="Arial"/>
      <family val="2"/>
    </font>
    <font>
      <b/>
      <sz val="8"/>
      <color theme="9" tint="-0.499984740745262"/>
      <name val="Arial"/>
      <family val="2"/>
    </font>
    <font>
      <b/>
      <sz val="8"/>
      <color rgb="FF0070C0"/>
      <name val="Arial"/>
      <family val="2"/>
    </font>
    <font>
      <b/>
      <sz val="8"/>
      <color rgb="FF002060"/>
      <name val="Arial"/>
      <family val="2"/>
    </font>
  </fonts>
  <fills count="29">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9"/>
        <bgColor indexed="26"/>
      </patternFill>
    </fill>
    <fill>
      <patternFill patternType="solid">
        <fgColor rgb="FFFFFF99"/>
        <bgColor indexed="64"/>
      </patternFill>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4" tint="-0.249977111117893"/>
        <bgColor indexed="64"/>
      </patternFill>
    </fill>
    <fill>
      <patternFill patternType="solid">
        <fgColor rgb="FF92D050"/>
        <bgColor indexed="64"/>
      </patternFill>
    </fill>
    <fill>
      <patternFill patternType="solid">
        <fgColor theme="5" tint="0.39997558519241921"/>
        <bgColor indexed="64"/>
      </patternFill>
    </fill>
    <fill>
      <patternFill patternType="solid">
        <fgColor rgb="FF00B0F0"/>
        <bgColor indexed="64"/>
      </patternFill>
    </fill>
  </fills>
  <borders count="92">
    <border>
      <left/>
      <right/>
      <top/>
      <bottom/>
      <diagonal/>
    </border>
    <border>
      <left/>
      <right/>
      <top style="thin">
        <color indexed="62"/>
      </top>
      <bottom style="double">
        <color indexed="62"/>
      </bottom>
      <diagonal/>
    </border>
    <border>
      <left/>
      <right/>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right style="medium">
        <color indexed="8"/>
      </right>
      <top style="medium">
        <color indexed="8"/>
      </top>
      <bottom style="medium">
        <color indexed="8"/>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medium">
        <color indexed="8"/>
      </right>
      <top/>
      <bottom style="medium">
        <color indexed="8"/>
      </bottom>
      <diagonal/>
    </border>
    <border>
      <left/>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top style="medium">
        <color indexed="8"/>
      </top>
      <bottom style="medium">
        <color indexed="8"/>
      </bottom>
      <diagonal/>
    </border>
    <border>
      <left style="medium">
        <color indexed="8"/>
      </left>
      <right/>
      <top style="thin">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8"/>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8"/>
      </right>
      <top/>
      <bottom style="medium">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8"/>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8"/>
      </left>
      <right/>
      <top style="hair">
        <color indexed="8"/>
      </top>
      <bottom style="hair">
        <color indexed="8"/>
      </bottom>
      <diagonal/>
    </border>
    <border>
      <left/>
      <right style="thin">
        <color indexed="8"/>
      </right>
      <top/>
      <bottom style="thin">
        <color indexed="8"/>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8"/>
      </top>
      <bottom style="thin">
        <color indexed="8"/>
      </bottom>
      <diagonal/>
    </border>
    <border>
      <left style="medium">
        <color indexed="64"/>
      </left>
      <right style="medium">
        <color indexed="64"/>
      </right>
      <top style="medium">
        <color indexed="64"/>
      </top>
      <bottom style="medium">
        <color indexed="8"/>
      </bottom>
      <diagonal/>
    </border>
    <border>
      <left style="medium">
        <color indexed="64"/>
      </left>
      <right style="medium">
        <color indexed="64"/>
      </right>
      <top style="hair">
        <color indexed="8"/>
      </top>
      <bottom style="medium">
        <color indexed="64"/>
      </bottom>
      <diagonal/>
    </border>
    <border>
      <left style="medium">
        <color indexed="64"/>
      </left>
      <right style="medium">
        <color indexed="8"/>
      </right>
      <top style="medium">
        <color indexed="64"/>
      </top>
      <bottom style="medium">
        <color indexed="64"/>
      </bottom>
      <diagonal/>
    </border>
    <border>
      <left style="medium">
        <color indexed="8"/>
      </left>
      <right/>
      <top style="medium">
        <color indexed="64"/>
      </top>
      <bottom style="medium">
        <color indexed="64"/>
      </bottom>
      <diagonal/>
    </border>
    <border>
      <left style="thin">
        <color indexed="8"/>
      </left>
      <right/>
      <top style="medium">
        <color indexed="64"/>
      </top>
      <bottom style="medium">
        <color indexed="64"/>
      </bottom>
      <diagonal/>
    </border>
    <border>
      <left/>
      <right/>
      <top style="thin">
        <color indexed="64"/>
      </top>
      <bottom/>
      <diagonal/>
    </border>
    <border>
      <left/>
      <right style="thin">
        <color indexed="8"/>
      </right>
      <top style="thin">
        <color indexed="8"/>
      </top>
      <bottom/>
      <diagonal/>
    </border>
    <border>
      <left style="thin">
        <color indexed="8"/>
      </left>
      <right/>
      <top style="thin">
        <color indexed="8"/>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right style="medium">
        <color indexed="8"/>
      </right>
      <top style="thin">
        <color indexed="8"/>
      </top>
      <bottom style="medium">
        <color indexed="8"/>
      </bottom>
      <diagonal/>
    </border>
    <border>
      <left style="hair">
        <color indexed="8"/>
      </left>
      <right/>
      <top style="hair">
        <color indexed="8"/>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8"/>
      </left>
      <right style="hair">
        <color indexed="8"/>
      </right>
      <top style="hair">
        <color indexed="64"/>
      </top>
      <bottom style="hair">
        <color indexed="8"/>
      </bottom>
      <diagonal/>
    </border>
    <border>
      <left/>
      <right style="hair">
        <color indexed="64"/>
      </right>
      <top style="hair">
        <color indexed="64"/>
      </top>
      <bottom style="hair">
        <color indexed="64"/>
      </bottom>
      <diagonal/>
    </border>
    <border>
      <left/>
      <right/>
      <top style="hair">
        <color indexed="64"/>
      </top>
      <bottom/>
      <diagonal/>
    </border>
    <border>
      <left style="hair">
        <color indexed="8"/>
      </left>
      <right/>
      <top style="hair">
        <color indexed="64"/>
      </top>
      <bottom style="hair">
        <color indexed="8"/>
      </bottom>
      <diagonal/>
    </border>
    <border>
      <left style="hair">
        <color indexed="64"/>
      </left>
      <right/>
      <top style="hair">
        <color indexed="8"/>
      </top>
      <bottom style="hair">
        <color indexed="8"/>
      </bottom>
      <diagonal/>
    </border>
    <border>
      <left/>
      <right style="hair">
        <color indexed="64"/>
      </right>
      <top style="hair">
        <color indexed="64"/>
      </top>
      <bottom style="hair">
        <color indexed="8"/>
      </bottom>
      <diagonal/>
    </border>
    <border>
      <left style="hair">
        <color indexed="64"/>
      </left>
      <right style="hair">
        <color indexed="8"/>
      </right>
      <top style="hair">
        <color indexed="8"/>
      </top>
      <bottom style="hair">
        <color indexed="8"/>
      </bottom>
      <diagonal/>
    </border>
    <border>
      <left/>
      <right style="hair">
        <color indexed="64"/>
      </right>
      <top style="hair">
        <color indexed="8"/>
      </top>
      <bottom style="hair">
        <color indexed="8"/>
      </bottom>
      <diagonal/>
    </border>
    <border>
      <left style="hair">
        <color indexed="64"/>
      </left>
      <right style="hair">
        <color indexed="64"/>
      </right>
      <top style="hair">
        <color indexed="8"/>
      </top>
      <bottom style="hair">
        <color indexed="8"/>
      </bottom>
      <diagonal/>
    </border>
    <border>
      <left style="hair">
        <color indexed="8"/>
      </left>
      <right style="hair">
        <color indexed="64"/>
      </right>
      <top style="hair">
        <color indexed="8"/>
      </top>
      <bottom style="hair">
        <color indexed="8"/>
      </bottom>
      <diagonal/>
    </border>
    <border>
      <left style="hair">
        <color indexed="8"/>
      </left>
      <right style="hair">
        <color indexed="64"/>
      </right>
      <top style="hair">
        <color indexed="8"/>
      </top>
      <bottom style="hair">
        <color indexed="64"/>
      </bottom>
      <diagonal/>
    </border>
    <border>
      <left/>
      <right style="hair">
        <color indexed="64"/>
      </right>
      <top/>
      <bottom style="hair">
        <color indexed="64"/>
      </bottom>
      <diagonal/>
    </border>
    <border>
      <left style="hair">
        <color indexed="8"/>
      </left>
      <right/>
      <top style="hair">
        <color indexed="8"/>
      </top>
      <bottom style="hair">
        <color indexed="64"/>
      </bottom>
      <diagonal/>
    </border>
    <border>
      <left style="hair">
        <color indexed="64"/>
      </left>
      <right style="hair">
        <color indexed="64"/>
      </right>
      <top/>
      <bottom style="hair">
        <color indexed="8"/>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hair">
        <color indexed="64"/>
      </left>
      <right/>
      <top/>
      <bottom style="hair">
        <color indexed="8"/>
      </bottom>
      <diagonal/>
    </border>
  </borders>
  <cellStyleXfs count="28">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16" fillId="0" borderId="0"/>
    <xf numFmtId="0" fontId="16" fillId="0" borderId="0"/>
    <xf numFmtId="0" fontId="3" fillId="0" borderId="1" applyNumberFormat="0" applyFill="0" applyAlignment="0" applyProtection="0"/>
  </cellStyleXfs>
  <cellXfs count="535">
    <xf numFmtId="0" fontId="0" fillId="0" borderId="0" xfId="0"/>
    <xf numFmtId="0" fontId="0" fillId="0" borderId="0" xfId="25" applyFont="1" applyAlignment="1">
      <alignment horizontal="center" vertical="center"/>
    </xf>
    <xf numFmtId="0" fontId="0" fillId="0" borderId="0" xfId="25" applyFont="1" applyAlignment="1">
      <alignment vertical="center"/>
    </xf>
    <xf numFmtId="0" fontId="0" fillId="0" borderId="0" xfId="25" applyFont="1" applyAlignment="1">
      <alignment wrapText="1"/>
    </xf>
    <xf numFmtId="0" fontId="0" fillId="0" borderId="0" xfId="25" applyFont="1" applyAlignment="1">
      <alignment horizontal="center"/>
    </xf>
    <xf numFmtId="0" fontId="0" fillId="0" borderId="0" xfId="25" applyFont="1"/>
    <xf numFmtId="0" fontId="4" fillId="0" borderId="0" xfId="25" applyFont="1" applyAlignment="1">
      <alignment vertical="center"/>
    </xf>
    <xf numFmtId="0" fontId="4" fillId="0" borderId="0" xfId="25" applyFont="1" applyAlignment="1">
      <alignment horizontal="center"/>
    </xf>
    <xf numFmtId="0" fontId="4" fillId="0" borderId="0" xfId="25" applyFont="1"/>
    <xf numFmtId="0" fontId="4" fillId="0" borderId="0" xfId="25" applyFont="1" applyAlignment="1">
      <alignment horizontal="center" vertical="center"/>
    </xf>
    <xf numFmtId="0" fontId="4" fillId="0" borderId="0" xfId="25" applyFont="1" applyAlignment="1">
      <alignment wrapText="1"/>
    </xf>
    <xf numFmtId="0" fontId="5" fillId="0" borderId="0" xfId="25" applyFont="1" applyAlignment="1">
      <alignment horizontal="center"/>
    </xf>
    <xf numFmtId="0" fontId="5" fillId="0" borderId="0" xfId="25" applyFont="1"/>
    <xf numFmtId="0" fontId="7" fillId="0" borderId="2" xfId="25" applyFont="1" applyBorder="1" applyAlignment="1">
      <alignment horizontal="center" vertical="center"/>
    </xf>
    <xf numFmtId="0" fontId="7" fillId="0" borderId="0" xfId="25" applyFont="1" applyAlignment="1">
      <alignment vertical="center"/>
    </xf>
    <xf numFmtId="0" fontId="7" fillId="0" borderId="2" xfId="25" applyFont="1" applyBorder="1" applyAlignment="1">
      <alignment wrapText="1"/>
    </xf>
    <xf numFmtId="0" fontId="5" fillId="0" borderId="2" xfId="25" applyFont="1" applyBorder="1" applyAlignment="1">
      <alignment horizontal="center"/>
    </xf>
    <xf numFmtId="0" fontId="7" fillId="0" borderId="2" xfId="25" applyFont="1" applyBorder="1" applyAlignment="1">
      <alignment horizontal="center"/>
    </xf>
    <xf numFmtId="0" fontId="7" fillId="0" borderId="0" xfId="25" applyFont="1"/>
    <xf numFmtId="0" fontId="5" fillId="0" borderId="3" xfId="25" applyFont="1" applyBorder="1" applyAlignment="1">
      <alignment horizontal="center" vertical="center" wrapText="1"/>
    </xf>
    <xf numFmtId="0" fontId="5" fillId="0" borderId="3" xfId="26" applyFont="1" applyBorder="1" applyAlignment="1">
      <alignment horizontal="center" vertical="center"/>
    </xf>
    <xf numFmtId="0" fontId="8" fillId="0" borderId="3" xfId="25" applyFont="1" applyBorder="1" applyAlignment="1">
      <alignment horizontal="center" vertical="center" wrapText="1"/>
    </xf>
    <xf numFmtId="0" fontId="8" fillId="0" borderId="3" xfId="25" applyFont="1" applyBorder="1" applyAlignment="1">
      <alignment horizontal="center" wrapText="1"/>
    </xf>
    <xf numFmtId="0" fontId="8" fillId="0" borderId="3" xfId="25" applyFont="1" applyBorder="1" applyAlignment="1">
      <alignment horizontal="center"/>
    </xf>
    <xf numFmtId="0" fontId="8" fillId="0" borderId="0" xfId="25" applyFont="1" applyAlignment="1">
      <alignment horizontal="center"/>
    </xf>
    <xf numFmtId="0" fontId="5" fillId="0" borderId="3" xfId="25" applyFont="1" applyBorder="1" applyAlignment="1">
      <alignment horizontal="left" vertical="center" wrapText="1"/>
    </xf>
    <xf numFmtId="0" fontId="5" fillId="0" borderId="3" xfId="25" applyFont="1" applyBorder="1" applyAlignment="1">
      <alignment vertical="center" wrapText="1"/>
    </xf>
    <xf numFmtId="0" fontId="0" fillId="0" borderId="3" xfId="25" applyFont="1" applyBorder="1" applyAlignment="1">
      <alignment horizontal="center" wrapText="1"/>
    </xf>
    <xf numFmtId="0" fontId="5" fillId="0" borderId="4" xfId="26" applyFont="1" applyBorder="1" applyAlignment="1">
      <alignment vertical="top" wrapText="1"/>
    </xf>
    <xf numFmtId="0" fontId="5" fillId="0" borderId="5" xfId="25" applyFont="1" applyBorder="1" applyAlignment="1">
      <alignment vertical="center" wrapText="1"/>
    </xf>
    <xf numFmtId="0" fontId="5" fillId="0" borderId="6" xfId="25" applyFont="1" applyBorder="1" applyAlignment="1">
      <alignment vertical="center" wrapText="1"/>
    </xf>
    <xf numFmtId="0" fontId="5" fillId="0" borderId="7" xfId="25" applyFont="1" applyBorder="1" applyAlignment="1">
      <alignment vertical="top" wrapText="1"/>
    </xf>
    <xf numFmtId="0" fontId="0" fillId="0" borderId="8" xfId="0" applyBorder="1" applyAlignment="1">
      <alignment vertical="top" wrapText="1"/>
    </xf>
    <xf numFmtId="0" fontId="5" fillId="0" borderId="9" xfId="26" applyFont="1" applyBorder="1" applyAlignment="1">
      <alignment vertical="center"/>
    </xf>
    <xf numFmtId="0" fontId="5" fillId="0" borderId="10" xfId="26" applyFont="1" applyBorder="1" applyAlignment="1">
      <alignment horizontal="left" vertical="center" wrapText="1"/>
    </xf>
    <xf numFmtId="0" fontId="5" fillId="0" borderId="5" xfId="25" applyFont="1" applyBorder="1" applyAlignment="1">
      <alignment horizontal="left" vertical="center" wrapText="1"/>
    </xf>
    <xf numFmtId="0" fontId="0" fillId="0" borderId="11" xfId="0" applyBorder="1" applyAlignment="1">
      <alignment vertical="top" wrapText="1"/>
    </xf>
    <xf numFmtId="0" fontId="5" fillId="0" borderId="0" xfId="25" applyFont="1" applyAlignment="1">
      <alignment vertical="center" wrapText="1"/>
    </xf>
    <xf numFmtId="0" fontId="0" fillId="0" borderId="3" xfId="25" applyFont="1" applyBorder="1" applyAlignment="1">
      <alignment horizontal="center" vertical="center" wrapText="1"/>
    </xf>
    <xf numFmtId="0" fontId="0" fillId="0" borderId="0" xfId="25" applyFont="1" applyAlignment="1">
      <alignment horizontal="left" vertical="top" wrapText="1"/>
    </xf>
    <xf numFmtId="0" fontId="9" fillId="0" borderId="0" xfId="25" applyFont="1" applyAlignment="1">
      <alignment horizontal="left" vertical="center"/>
    </xf>
    <xf numFmtId="0" fontId="9" fillId="0" borderId="0" xfId="25" applyFont="1" applyAlignment="1">
      <alignment horizontal="center" vertical="center"/>
    </xf>
    <xf numFmtId="0" fontId="9" fillId="0" borderId="0" xfId="25" applyFont="1" applyAlignment="1">
      <alignment wrapText="1"/>
    </xf>
    <xf numFmtId="0" fontId="10" fillId="0" borderId="0" xfId="25" applyFont="1" applyAlignment="1">
      <alignment horizontal="center"/>
    </xf>
    <xf numFmtId="0" fontId="5" fillId="0" borderId="0" xfId="0" applyFont="1"/>
    <xf numFmtId="0" fontId="7" fillId="0" borderId="0" xfId="26" applyFont="1" applyAlignment="1">
      <alignment horizontal="center"/>
    </xf>
    <xf numFmtId="0" fontId="13" fillId="0" borderId="0" xfId="0" applyFont="1"/>
    <xf numFmtId="0" fontId="5" fillId="0" borderId="0" xfId="0" applyFont="1" applyAlignment="1">
      <alignment horizontal="right"/>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vertical="center" wrapText="1"/>
    </xf>
    <xf numFmtId="0" fontId="5" fillId="0" borderId="4" xfId="26"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3" xfId="0" applyFont="1"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4" xfId="26" applyFont="1" applyBorder="1" applyAlignment="1">
      <alignment horizontal="center" vertical="center"/>
    </xf>
    <xf numFmtId="0" fontId="5" fillId="0" borderId="4" xfId="26" applyFont="1" applyBorder="1" applyAlignment="1">
      <alignment horizontal="left" vertical="top" wrapText="1"/>
    </xf>
    <xf numFmtId="0" fontId="0" fillId="0" borderId="4" xfId="26" applyFont="1" applyBorder="1" applyAlignment="1">
      <alignment horizontal="center"/>
    </xf>
    <xf numFmtId="0" fontId="0" fillId="0" borderId="4" xfId="26" applyFont="1" applyBorder="1"/>
    <xf numFmtId="0" fontId="7" fillId="0" borderId="4" xfId="26" applyFont="1" applyBorder="1"/>
    <xf numFmtId="0" fontId="14" fillId="0" borderId="4" xfId="26" applyFont="1" applyBorder="1" applyAlignment="1">
      <alignment horizontal="center"/>
    </xf>
    <xf numFmtId="0" fontId="5" fillId="0" borderId="4" xfId="26" applyFont="1" applyBorder="1" applyAlignment="1">
      <alignment vertical="center"/>
    </xf>
    <xf numFmtId="0" fontId="0" fillId="0" borderId="4" xfId="26" applyFont="1" applyBorder="1" applyAlignment="1">
      <alignment vertical="top" wrapText="1"/>
    </xf>
    <xf numFmtId="0" fontId="0" fillId="0" borderId="4" xfId="26" applyFont="1" applyBorder="1" applyAlignment="1">
      <alignment horizontal="left" vertical="top" wrapText="1"/>
    </xf>
    <xf numFmtId="0" fontId="5" fillId="0" borderId="4" xfId="26" applyFont="1" applyBorder="1" applyAlignment="1">
      <alignment horizontal="left" vertical="center" wrapText="1"/>
    </xf>
    <xf numFmtId="0" fontId="5" fillId="0" borderId="4" xfId="26" applyFont="1" applyBorder="1" applyAlignment="1">
      <alignment vertical="center" wrapText="1"/>
    </xf>
    <xf numFmtId="0" fontId="15" fillId="0" borderId="4" xfId="26" applyFont="1" applyBorder="1" applyAlignment="1">
      <alignment wrapText="1"/>
    </xf>
    <xf numFmtId="0" fontId="14" fillId="0" borderId="4" xfId="26" applyFont="1" applyBorder="1"/>
    <xf numFmtId="49" fontId="5" fillId="0" borderId="4" xfId="26" applyNumberFormat="1" applyFont="1" applyBorder="1" applyAlignment="1">
      <alignment horizontal="left" vertical="top" wrapText="1"/>
    </xf>
    <xf numFmtId="0" fontId="5" fillId="0" borderId="10" xfId="26" applyFont="1" applyBorder="1" applyAlignment="1">
      <alignment horizontal="center" vertical="center"/>
    </xf>
    <xf numFmtId="0" fontId="0" fillId="0" borderId="4" xfId="26" applyFont="1" applyBorder="1" applyAlignment="1">
      <alignment horizontal="center" vertical="center"/>
    </xf>
    <xf numFmtId="0" fontId="5" fillId="0" borderId="4" xfId="26" applyFont="1" applyBorder="1" applyAlignment="1">
      <alignment horizontal="left" vertical="center"/>
    </xf>
    <xf numFmtId="0" fontId="5" fillId="0" borderId="9" xfId="26" applyFont="1" applyBorder="1" applyAlignment="1">
      <alignment vertical="top" wrapText="1"/>
    </xf>
    <xf numFmtId="0" fontId="0" fillId="0" borderId="0" xfId="26" applyFont="1" applyAlignment="1">
      <alignment horizontal="center" vertical="center"/>
    </xf>
    <xf numFmtId="49" fontId="5" fillId="0" borderId="9" xfId="26" applyNumberFormat="1" applyFont="1" applyBorder="1" applyAlignment="1">
      <alignment horizontal="left" vertical="top" wrapText="1"/>
    </xf>
    <xf numFmtId="0" fontId="5" fillId="0" borderId="9" xfId="26" applyFont="1" applyBorder="1" applyAlignment="1">
      <alignment horizontal="left" vertical="top" wrapText="1"/>
    </xf>
    <xf numFmtId="0" fontId="5" fillId="0" borderId="4" xfId="25" applyFont="1" applyBorder="1" applyAlignment="1">
      <alignment horizontal="left" wrapText="1"/>
    </xf>
    <xf numFmtId="0" fontId="0" fillId="0" borderId="4" xfId="25" applyFont="1" applyBorder="1" applyAlignment="1">
      <alignment horizontal="left" wrapText="1"/>
    </xf>
    <xf numFmtId="0" fontId="0" fillId="0" borderId="4" xfId="25" applyFont="1" applyBorder="1"/>
    <xf numFmtId="0" fontId="0" fillId="0" borderId="4" xfId="0" applyBorder="1"/>
    <xf numFmtId="0" fontId="5" fillId="0" borderId="20" xfId="26" applyFont="1" applyBorder="1" applyAlignment="1">
      <alignment horizontal="center" vertical="center"/>
    </xf>
    <xf numFmtId="0" fontId="5" fillId="0" borderId="20" xfId="26" applyFont="1" applyBorder="1" applyAlignment="1">
      <alignment horizontal="left" vertical="top" wrapText="1"/>
    </xf>
    <xf numFmtId="0" fontId="5" fillId="0" borderId="20" xfId="25" applyFont="1" applyBorder="1" applyAlignment="1">
      <alignment horizontal="center" vertical="center" wrapText="1"/>
    </xf>
    <xf numFmtId="0" fontId="5" fillId="0" borderId="4" xfId="25" applyFont="1" applyBorder="1" applyAlignment="1">
      <alignment horizontal="center" vertical="center" wrapText="1"/>
    </xf>
    <xf numFmtId="0" fontId="7" fillId="0" borderId="21" xfId="26" applyFont="1" applyBorder="1" applyAlignment="1">
      <alignment horizontal="center" vertical="center"/>
    </xf>
    <xf numFmtId="0" fontId="14" fillId="0" borderId="9" xfId="26" applyFont="1" applyBorder="1" applyAlignment="1">
      <alignment horizontal="center" vertical="center"/>
    </xf>
    <xf numFmtId="0" fontId="7" fillId="0" borderId="4" xfId="26" applyFont="1" applyBorder="1" applyAlignment="1">
      <alignment horizontal="center" vertical="center"/>
    </xf>
    <xf numFmtId="0" fontId="5" fillId="0" borderId="22" xfId="26" applyFont="1" applyBorder="1" applyAlignment="1">
      <alignment horizontal="center" vertical="center"/>
    </xf>
    <xf numFmtId="0" fontId="0" fillId="0" borderId="9" xfId="26" applyFont="1" applyBorder="1" applyAlignment="1">
      <alignment horizontal="center" vertical="center"/>
    </xf>
    <xf numFmtId="0" fontId="5" fillId="0" borderId="4" xfId="0" applyFont="1" applyBorder="1"/>
    <xf numFmtId="0" fontId="8" fillId="0" borderId="23" xfId="0" applyFont="1" applyBorder="1" applyAlignment="1">
      <alignment horizontal="center"/>
    </xf>
    <xf numFmtId="0" fontId="8" fillId="0" borderId="0" xfId="0" applyFont="1"/>
    <xf numFmtId="0" fontId="8" fillId="0" borderId="23" xfId="0" applyFont="1" applyBorder="1" applyAlignment="1">
      <alignment horizontal="center" vertical="center" wrapText="1"/>
    </xf>
    <xf numFmtId="0" fontId="8" fillId="0" borderId="24" xfId="0" applyFont="1" applyBorder="1"/>
    <xf numFmtId="0" fontId="0" fillId="0" borderId="23" xfId="0" applyBorder="1"/>
    <xf numFmtId="0" fontId="14" fillId="0" borderId="23" xfId="0" applyFont="1" applyBorder="1" applyAlignment="1">
      <alignment horizontal="center"/>
    </xf>
    <xf numFmtId="0" fontId="0" fillId="0" borderId="24" xfId="0" applyBorder="1"/>
    <xf numFmtId="0" fontId="7" fillId="0" borderId="23" xfId="0" applyFont="1" applyBorder="1" applyAlignment="1">
      <alignment horizontal="center"/>
    </xf>
    <xf numFmtId="0" fontId="14" fillId="0" borderId="0" xfId="0" applyFont="1"/>
    <xf numFmtId="0" fontId="14" fillId="0" borderId="0" xfId="0" applyFont="1" applyAlignment="1">
      <alignment wrapText="1"/>
    </xf>
    <xf numFmtId="0" fontId="7" fillId="0" borderId="0" xfId="0" applyFont="1"/>
    <xf numFmtId="0" fontId="7" fillId="0" borderId="0" xfId="0" applyFont="1" applyAlignment="1">
      <alignment horizontal="right"/>
    </xf>
    <xf numFmtId="4" fontId="14" fillId="0" borderId="0" xfId="0" applyNumberFormat="1" applyFont="1"/>
    <xf numFmtId="0" fontId="7" fillId="0" borderId="31" xfId="0" applyFont="1" applyBorder="1"/>
    <xf numFmtId="0" fontId="14" fillId="0" borderId="31" xfId="0" applyFont="1" applyBorder="1"/>
    <xf numFmtId="0" fontId="0" fillId="0" borderId="27" xfId="0" applyBorder="1"/>
    <xf numFmtId="0" fontId="14" fillId="0" borderId="27" xfId="0" applyFont="1" applyBorder="1"/>
    <xf numFmtId="14" fontId="0" fillId="0" borderId="27" xfId="0" applyNumberFormat="1" applyBorder="1" applyAlignment="1">
      <alignment horizontal="center"/>
    </xf>
    <xf numFmtId="49" fontId="11" fillId="0" borderId="27" xfId="0" applyNumberFormat="1" applyFont="1" applyBorder="1" applyAlignment="1">
      <alignment horizontal="left" vertical="top" wrapText="1"/>
    </xf>
    <xf numFmtId="0" fontId="8" fillId="0" borderId="34" xfId="0" applyFont="1" applyBorder="1" applyAlignment="1">
      <alignment horizontal="center"/>
    </xf>
    <xf numFmtId="0" fontId="8" fillId="0" borderId="26" xfId="0" applyFont="1" applyBorder="1" applyAlignment="1">
      <alignment horizont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xf>
    <xf numFmtId="0" fontId="8" fillId="0" borderId="35" xfId="0" applyFont="1" applyBorder="1" applyAlignment="1">
      <alignment horizontal="center"/>
    </xf>
    <xf numFmtId="0" fontId="5" fillId="0" borderId="38" xfId="0" applyFont="1" applyBorder="1" applyAlignment="1">
      <alignment horizontal="center"/>
    </xf>
    <xf numFmtId="0" fontId="4" fillId="0" borderId="39" xfId="0" applyFont="1" applyBorder="1" applyAlignment="1">
      <alignment horizontal="left"/>
    </xf>
    <xf numFmtId="0" fontId="5" fillId="0" borderId="31" xfId="0" applyFont="1" applyBorder="1" applyAlignment="1">
      <alignment horizontal="center"/>
    </xf>
    <xf numFmtId="49" fontId="5" fillId="0" borderId="31" xfId="0" applyNumberFormat="1" applyFont="1" applyBorder="1" applyAlignment="1">
      <alignment horizontal="center"/>
    </xf>
    <xf numFmtId="0" fontId="5" fillId="0" borderId="42" xfId="0" applyFont="1" applyBorder="1" applyAlignment="1">
      <alignment horizontal="center"/>
    </xf>
    <xf numFmtId="0" fontId="11" fillId="20" borderId="27" xfId="0" applyFont="1" applyFill="1" applyBorder="1" applyAlignment="1">
      <alignment horizontal="left" vertical="top" wrapText="1"/>
    </xf>
    <xf numFmtId="0" fontId="5" fillId="0" borderId="0" xfId="0" applyFont="1" applyAlignment="1">
      <alignment horizontal="center"/>
    </xf>
    <xf numFmtId="0" fontId="5" fillId="0" borderId="26" xfId="0" applyFont="1" applyBorder="1" applyAlignment="1">
      <alignment horizontal="center"/>
    </xf>
    <xf numFmtId="4" fontId="19" fillId="0" borderId="43" xfId="0" applyNumberFormat="1" applyFont="1" applyBorder="1" applyAlignment="1">
      <alignment horizontal="right"/>
    </xf>
    <xf numFmtId="0" fontId="14" fillId="0" borderId="0" xfId="0" applyFont="1" applyAlignment="1">
      <alignment horizontal="right"/>
    </xf>
    <xf numFmtId="3" fontId="0" fillId="0" borderId="27" xfId="0" applyNumberFormat="1" applyBorder="1"/>
    <xf numFmtId="3" fontId="0" fillId="0" borderId="0" xfId="0" applyNumberFormat="1"/>
    <xf numFmtId="0" fontId="8" fillId="0" borderId="0" xfId="25" applyFont="1" applyAlignment="1">
      <alignment horizontal="left" vertical="center"/>
    </xf>
    <xf numFmtId="0" fontId="8" fillId="0" borderId="0" xfId="25" applyFont="1" applyAlignment="1">
      <alignment horizontal="center" vertical="center"/>
    </xf>
    <xf numFmtId="0" fontId="8" fillId="0" borderId="0" xfId="25" applyFont="1" applyAlignment="1">
      <alignment wrapText="1"/>
    </xf>
    <xf numFmtId="0" fontId="13" fillId="0" borderId="0" xfId="25" applyFont="1"/>
    <xf numFmtId="0" fontId="13" fillId="0" borderId="0" xfId="25" applyFont="1" applyAlignment="1">
      <alignment horizontal="center"/>
    </xf>
    <xf numFmtId="0" fontId="8" fillId="0" borderId="0" xfId="25" applyFont="1"/>
    <xf numFmtId="0" fontId="13" fillId="0" borderId="0" xfId="26" applyFont="1"/>
    <xf numFmtId="0" fontId="8" fillId="0" borderId="0" xfId="26" applyFont="1" applyAlignment="1">
      <alignment horizontal="center" vertical="center"/>
    </xf>
    <xf numFmtId="0" fontId="8" fillId="0" borderId="0" xfId="26" applyFont="1" applyAlignment="1">
      <alignment wrapText="1"/>
    </xf>
    <xf numFmtId="0" fontId="8" fillId="0" borderId="0" xfId="26" applyFont="1" applyAlignment="1">
      <alignment horizontal="center"/>
    </xf>
    <xf numFmtId="0" fontId="8" fillId="0" borderId="0" xfId="26" applyFont="1"/>
    <xf numFmtId="0" fontId="13" fillId="0" borderId="4" xfId="26" applyFont="1" applyBorder="1" applyAlignment="1">
      <alignment horizontal="center"/>
    </xf>
    <xf numFmtId="0" fontId="8" fillId="0" borderId="4" xfId="26" applyFont="1" applyBorder="1" applyAlignment="1">
      <alignment vertical="center"/>
    </xf>
    <xf numFmtId="0" fontId="8" fillId="0" borderId="4" xfId="26" applyFont="1" applyBorder="1" applyAlignment="1">
      <alignment vertical="center" wrapText="1"/>
    </xf>
    <xf numFmtId="0" fontId="8" fillId="0" borderId="4" xfId="26" applyFont="1" applyBorder="1" applyAlignment="1">
      <alignment horizontal="left" vertical="center"/>
    </xf>
    <xf numFmtId="0" fontId="13" fillId="0" borderId="0" xfId="26" applyFont="1" applyAlignment="1">
      <alignment horizontal="center" vertical="center"/>
    </xf>
    <xf numFmtId="0" fontId="8" fillId="0" borderId="20" xfId="26" applyFont="1" applyBorder="1" applyAlignment="1">
      <alignment horizontal="center" vertical="center"/>
    </xf>
    <xf numFmtId="0" fontId="8" fillId="0" borderId="20" xfId="25" applyFont="1" applyBorder="1" applyAlignment="1">
      <alignment horizontal="center" vertical="center" wrapText="1"/>
    </xf>
    <xf numFmtId="0" fontId="8" fillId="0" borderId="4" xfId="25" applyFont="1" applyBorder="1" applyAlignment="1">
      <alignment horizontal="center" vertical="center" wrapText="1"/>
    </xf>
    <xf numFmtId="0" fontId="8" fillId="0" borderId="20" xfId="26" applyFont="1" applyBorder="1" applyAlignment="1">
      <alignment horizontal="center" vertical="center" wrapText="1"/>
    </xf>
    <xf numFmtId="0" fontId="13" fillId="0" borderId="46" xfId="26" applyFont="1" applyBorder="1" applyAlignment="1">
      <alignment horizontal="center" vertical="center" wrapText="1"/>
    </xf>
    <xf numFmtId="0" fontId="8" fillId="0" borderId="22" xfId="26" applyFont="1" applyBorder="1" applyAlignment="1">
      <alignment horizontal="center" vertical="center"/>
    </xf>
    <xf numFmtId="0" fontId="8" fillId="0" borderId="21" xfId="26" applyFont="1" applyBorder="1" applyAlignment="1">
      <alignment horizontal="center" vertical="center" wrapText="1"/>
    </xf>
    <xf numFmtId="0" fontId="8" fillId="0" borderId="46" xfId="26" applyFont="1" applyBorder="1" applyAlignment="1">
      <alignment horizontal="center" vertical="center" wrapText="1"/>
    </xf>
    <xf numFmtId="0" fontId="8" fillId="0" borderId="9" xfId="26" applyFont="1" applyBorder="1" applyAlignment="1">
      <alignment horizontal="center" vertical="center"/>
    </xf>
    <xf numFmtId="0" fontId="13" fillId="0" borderId="9" xfId="26" applyFont="1" applyBorder="1" applyAlignment="1">
      <alignment horizontal="center" vertical="center"/>
    </xf>
    <xf numFmtId="0" fontId="13" fillId="0" borderId="20" xfId="26" applyFont="1" applyBorder="1" applyAlignment="1">
      <alignment horizontal="center" vertical="center"/>
    </xf>
    <xf numFmtId="0" fontId="8" fillId="0" borderId="0" xfId="25" applyFont="1" applyAlignment="1">
      <alignment horizontal="left" vertical="top" wrapText="1"/>
    </xf>
    <xf numFmtId="0" fontId="13" fillId="0" borderId="0" xfId="26" applyFont="1" applyAlignment="1">
      <alignment horizontal="center"/>
    </xf>
    <xf numFmtId="0" fontId="13" fillId="0" borderId="0" xfId="26" applyFont="1" applyAlignment="1">
      <alignment wrapText="1"/>
    </xf>
    <xf numFmtId="4" fontId="0" fillId="0" borderId="0" xfId="25" applyNumberFormat="1" applyFont="1"/>
    <xf numFmtId="4" fontId="0" fillId="0" borderId="0" xfId="25" applyNumberFormat="1" applyFont="1" applyAlignment="1">
      <alignment wrapText="1"/>
    </xf>
    <xf numFmtId="4" fontId="18" fillId="0" borderId="39" xfId="26" applyNumberFormat="1" applyFont="1" applyBorder="1" applyAlignment="1">
      <alignment horizontal="right"/>
    </xf>
    <xf numFmtId="4" fontId="19" fillId="0" borderId="27" xfId="0" applyNumberFormat="1" applyFont="1" applyBorder="1" applyAlignment="1">
      <alignment horizontal="right"/>
    </xf>
    <xf numFmtId="4" fontId="0" fillId="0" borderId="23" xfId="0" applyNumberFormat="1" applyBorder="1"/>
    <xf numFmtId="4" fontId="0" fillId="0" borderId="24" xfId="0" applyNumberFormat="1" applyBorder="1"/>
    <xf numFmtId="0" fontId="5" fillId="0" borderId="23" xfId="0" applyFont="1" applyBorder="1" applyAlignment="1">
      <alignment horizontal="center"/>
    </xf>
    <xf numFmtId="2" fontId="5" fillId="0" borderId="23" xfId="0" applyNumberFormat="1" applyFont="1" applyBorder="1" applyAlignment="1">
      <alignment horizontal="center" vertical="center" wrapText="1"/>
    </xf>
    <xf numFmtId="4" fontId="21" fillId="0" borderId="0" xfId="25" applyNumberFormat="1" applyFont="1"/>
    <xf numFmtId="0" fontId="8" fillId="0" borderId="4" xfId="26" applyFont="1" applyBorder="1" applyAlignment="1">
      <alignment horizontal="center" vertical="center" wrapText="1"/>
    </xf>
    <xf numFmtId="0" fontId="5" fillId="0" borderId="30" xfId="0" applyFont="1" applyBorder="1" applyAlignment="1">
      <alignment wrapText="1"/>
    </xf>
    <xf numFmtId="0" fontId="5" fillId="0" borderId="27" xfId="0" applyFont="1" applyBorder="1"/>
    <xf numFmtId="3" fontId="5" fillId="0" borderId="27" xfId="0" applyNumberFormat="1" applyFont="1" applyBorder="1"/>
    <xf numFmtId="0" fontId="5" fillId="0" borderId="27" xfId="0" applyFont="1" applyBorder="1" applyAlignment="1">
      <alignment horizontal="left" vertical="center" wrapText="1"/>
    </xf>
    <xf numFmtId="0" fontId="8" fillId="0" borderId="27" xfId="26" applyFont="1" applyBorder="1" applyAlignment="1">
      <alignment horizontal="center" vertical="center" wrapText="1"/>
    </xf>
    <xf numFmtId="0" fontId="13" fillId="0" borderId="27" xfId="26" applyFont="1" applyBorder="1" applyAlignment="1">
      <alignment horizontal="center"/>
    </xf>
    <xf numFmtId="4" fontId="13" fillId="0" borderId="27" xfId="26" applyNumberFormat="1" applyFont="1" applyBorder="1"/>
    <xf numFmtId="4" fontId="8" fillId="0" borderId="27" xfId="26" applyNumberFormat="1" applyFont="1" applyBorder="1"/>
    <xf numFmtId="0" fontId="13" fillId="0" borderId="56" xfId="26" applyFont="1" applyBorder="1" applyAlignment="1">
      <alignment horizontal="center" vertical="center"/>
    </xf>
    <xf numFmtId="0" fontId="13" fillId="0" borderId="20" xfId="26" applyFont="1" applyBorder="1" applyAlignment="1">
      <alignment horizontal="center"/>
    </xf>
    <xf numFmtId="4" fontId="8" fillId="0" borderId="48" xfId="26" applyNumberFormat="1" applyFont="1" applyBorder="1"/>
    <xf numFmtId="4" fontId="13" fillId="0" borderId="48" xfId="26" applyNumberFormat="1" applyFont="1" applyBorder="1"/>
    <xf numFmtId="0" fontId="13" fillId="0" borderId="27" xfId="26" applyFont="1" applyBorder="1" applyAlignment="1">
      <alignment horizontal="center" vertical="center"/>
    </xf>
    <xf numFmtId="0" fontId="13" fillId="0" borderId="27" xfId="26" applyFont="1" applyBorder="1"/>
    <xf numFmtId="0" fontId="8" fillId="0" borderId="27" xfId="25" applyFont="1" applyBorder="1" applyAlignment="1">
      <alignment horizontal="left" vertical="center" wrapText="1"/>
    </xf>
    <xf numFmtId="0" fontId="29" fillId="0" borderId="27" xfId="25" applyFont="1" applyBorder="1" applyAlignment="1">
      <alignment horizontal="left" vertical="center" wrapText="1"/>
    </xf>
    <xf numFmtId="0" fontId="30" fillId="0" borderId="3" xfId="25" applyFont="1" applyBorder="1" applyAlignment="1">
      <alignment horizontal="left" vertical="center" wrapText="1"/>
    </xf>
    <xf numFmtId="0" fontId="30" fillId="0" borderId="3" xfId="25" applyFont="1" applyBorder="1" applyAlignment="1">
      <alignment horizontal="center" vertical="center" wrapText="1"/>
    </xf>
    <xf numFmtId="0" fontId="30" fillId="0" borderId="3" xfId="25" applyFont="1" applyBorder="1" applyAlignment="1">
      <alignment vertical="center" wrapText="1"/>
    </xf>
    <xf numFmtId="0" fontId="30" fillId="0" borderId="0" xfId="25" applyFont="1" applyAlignment="1">
      <alignment horizontal="center" vertical="center"/>
    </xf>
    <xf numFmtId="0" fontId="30" fillId="0" borderId="0" xfId="25" applyFont="1" applyAlignment="1">
      <alignment vertical="center"/>
    </xf>
    <xf numFmtId="0" fontId="0" fillId="0" borderId="0" xfId="25" applyFont="1" applyAlignment="1">
      <alignment horizontal="left" vertical="center"/>
    </xf>
    <xf numFmtId="0" fontId="7" fillId="0" borderId="44" xfId="0" applyFont="1" applyBorder="1" applyAlignment="1">
      <alignment horizontal="center" vertical="center" wrapText="1"/>
    </xf>
    <xf numFmtId="0" fontId="7" fillId="0" borderId="59" xfId="0" applyFont="1" applyBorder="1" applyAlignment="1">
      <alignment horizontal="center"/>
    </xf>
    <xf numFmtId="0" fontId="7" fillId="0" borderId="60" xfId="0" applyFont="1" applyBorder="1" applyAlignment="1">
      <alignment horizontal="center"/>
    </xf>
    <xf numFmtId="0" fontId="7" fillId="0" borderId="61" xfId="0" applyFont="1" applyBorder="1" applyAlignment="1">
      <alignment horizontal="center" vertical="center" wrapText="1"/>
    </xf>
    <xf numFmtId="0" fontId="7" fillId="0" borderId="61" xfId="0" applyFont="1" applyBorder="1" applyAlignment="1">
      <alignment horizontal="center"/>
    </xf>
    <xf numFmtId="0" fontId="7" fillId="0" borderId="28" xfId="0" applyFont="1" applyBorder="1" applyAlignment="1">
      <alignment horizontal="center" vertical="center" wrapText="1"/>
    </xf>
    <xf numFmtId="3" fontId="7" fillId="0" borderId="30" xfId="0" applyNumberFormat="1" applyFont="1" applyBorder="1" applyAlignment="1">
      <alignment wrapText="1"/>
    </xf>
    <xf numFmtId="3" fontId="7" fillId="0" borderId="62" xfId="0" applyNumberFormat="1" applyFont="1" applyBorder="1" applyAlignment="1">
      <alignment wrapText="1"/>
    </xf>
    <xf numFmtId="3" fontId="5" fillId="0" borderId="43" xfId="0" applyNumberFormat="1" applyFont="1" applyBorder="1"/>
    <xf numFmtId="3" fontId="0" fillId="0" borderId="43" xfId="0" applyNumberFormat="1" applyBorder="1"/>
    <xf numFmtId="3" fontId="14" fillId="0" borderId="0" xfId="0" applyNumberFormat="1" applyFont="1"/>
    <xf numFmtId="0" fontId="7" fillId="0" borderId="31" xfId="0" applyFont="1" applyBorder="1" applyAlignment="1">
      <alignment horizontal="center" vertical="center" wrapText="1"/>
    </xf>
    <xf numFmtId="3" fontId="7" fillId="0" borderId="27" xfId="0" applyNumberFormat="1" applyFont="1" applyBorder="1"/>
    <xf numFmtId="3" fontId="7" fillId="0" borderId="43" xfId="0" applyNumberFormat="1" applyFont="1" applyBorder="1"/>
    <xf numFmtId="0" fontId="7" fillId="0" borderId="0" xfId="26" applyFont="1" applyAlignment="1">
      <alignment vertical="top"/>
    </xf>
    <xf numFmtId="0" fontId="17" fillId="0" borderId="0" xfId="0" applyFont="1"/>
    <xf numFmtId="0" fontId="14" fillId="0" borderId="63" xfId="0" applyFont="1" applyBorder="1"/>
    <xf numFmtId="0" fontId="5" fillId="0" borderId="48" xfId="0" applyFont="1" applyBorder="1"/>
    <xf numFmtId="3" fontId="0" fillId="0" borderId="48" xfId="0" applyNumberFormat="1" applyBorder="1"/>
    <xf numFmtId="3" fontId="5" fillId="0" borderId="48" xfId="0" applyNumberFormat="1" applyFont="1" applyBorder="1"/>
    <xf numFmtId="3" fontId="0" fillId="0" borderId="64" xfId="0" applyNumberFormat="1" applyBorder="1"/>
    <xf numFmtId="4" fontId="22" fillId="0" borderId="26" xfId="25" applyNumberFormat="1" applyFont="1" applyBorder="1" applyAlignment="1">
      <alignment horizontal="right"/>
    </xf>
    <xf numFmtId="4" fontId="22" fillId="0" borderId="26" xfId="25" applyNumberFormat="1" applyFont="1" applyBorder="1" applyAlignment="1">
      <alignment horizontal="right" wrapText="1"/>
    </xf>
    <xf numFmtId="4" fontId="22" fillId="0" borderId="3" xfId="25" applyNumberFormat="1" applyFont="1" applyBorder="1" applyAlignment="1">
      <alignment horizontal="right"/>
    </xf>
    <xf numFmtId="4" fontId="22" fillId="0" borderId="3" xfId="25" applyNumberFormat="1" applyFont="1" applyBorder="1" applyAlignment="1">
      <alignment horizontal="right" wrapText="1"/>
    </xf>
    <xf numFmtId="0" fontId="22" fillId="0" borderId="3" xfId="25" applyFont="1" applyBorder="1" applyAlignment="1">
      <alignment horizontal="right" wrapText="1"/>
    </xf>
    <xf numFmtId="2" fontId="22" fillId="0" borderId="3" xfId="25" applyNumberFormat="1" applyFont="1" applyBorder="1" applyAlignment="1">
      <alignment horizontal="right" wrapText="1"/>
    </xf>
    <xf numFmtId="0" fontId="22" fillId="0" borderId="3" xfId="25" applyFont="1" applyBorder="1" applyAlignment="1">
      <alignment horizontal="right"/>
    </xf>
    <xf numFmtId="0" fontId="30" fillId="0" borderId="3" xfId="25" applyFont="1" applyBorder="1" applyAlignment="1">
      <alignment horizontal="left" vertical="top" wrapText="1"/>
    </xf>
    <xf numFmtId="0" fontId="5" fillId="0" borderId="3" xfId="25" applyFont="1" applyBorder="1" applyAlignment="1">
      <alignment horizontal="left" vertical="top" wrapText="1"/>
    </xf>
    <xf numFmtId="0" fontId="8" fillId="0" borderId="4" xfId="26" applyFont="1" applyBorder="1" applyAlignment="1">
      <alignment horizontal="center" vertical="center"/>
    </xf>
    <xf numFmtId="0" fontId="8" fillId="0" borderId="10" xfId="26" applyFont="1" applyBorder="1" applyAlignment="1">
      <alignment horizontal="center" vertical="center"/>
    </xf>
    <xf numFmtId="0" fontId="8" fillId="0" borderId="27" xfId="26" applyFont="1" applyBorder="1" applyAlignment="1">
      <alignment horizontal="center" vertical="center"/>
    </xf>
    <xf numFmtId="0" fontId="13" fillId="0" borderId="4" xfId="26" applyFont="1" applyBorder="1" applyAlignment="1">
      <alignment horizontal="center" vertical="center"/>
    </xf>
    <xf numFmtId="0" fontId="8" fillId="0" borderId="4" xfId="26" applyFont="1" applyBorder="1" applyAlignment="1">
      <alignment horizontal="left" vertical="center" wrapText="1"/>
    </xf>
    <xf numFmtId="0" fontId="8" fillId="0" borderId="9" xfId="26" applyFont="1" applyBorder="1" applyAlignment="1">
      <alignment horizontal="left" vertical="center" wrapText="1"/>
    </xf>
    <xf numFmtId="0" fontId="8" fillId="0" borderId="21" xfId="26" applyFont="1" applyBorder="1" applyAlignment="1">
      <alignment horizontal="center" vertical="center"/>
    </xf>
    <xf numFmtId="0" fontId="30" fillId="0" borderId="0" xfId="25" applyFont="1" applyAlignment="1">
      <alignment vertical="top" wrapText="1"/>
    </xf>
    <xf numFmtId="0" fontId="30" fillId="0" borderId="0" xfId="25" applyFont="1" applyAlignment="1">
      <alignment horizontal="left" vertical="center"/>
    </xf>
    <xf numFmtId="0" fontId="30" fillId="0" borderId="0" xfId="25" applyFont="1" applyAlignment="1">
      <alignment vertical="top"/>
    </xf>
    <xf numFmtId="0" fontId="5" fillId="0" borderId="12" xfId="25" applyFont="1" applyBorder="1" applyAlignment="1">
      <alignment horizontal="left" vertical="center" wrapText="1"/>
    </xf>
    <xf numFmtId="0" fontId="0" fillId="0" borderId="5" xfId="25" applyFont="1" applyBorder="1" applyAlignment="1">
      <alignment horizontal="center" wrapText="1"/>
    </xf>
    <xf numFmtId="0" fontId="5" fillId="0" borderId="7" xfId="25" applyFont="1" applyBorder="1" applyAlignment="1">
      <alignment horizontal="left" vertical="top" wrapText="1"/>
    </xf>
    <xf numFmtId="4" fontId="32" fillId="0" borderId="26" xfId="25" applyNumberFormat="1" applyFont="1" applyBorder="1" applyAlignment="1">
      <alignment horizontal="right" vertical="center" wrapText="1"/>
    </xf>
    <xf numFmtId="4" fontId="32" fillId="0" borderId="3" xfId="25" applyNumberFormat="1" applyFont="1" applyBorder="1" applyAlignment="1">
      <alignment horizontal="right" vertical="center" wrapText="1"/>
    </xf>
    <xf numFmtId="0" fontId="32" fillId="0" borderId="3" xfId="25" applyFont="1" applyBorder="1" applyAlignment="1">
      <alignment horizontal="right" vertical="center" wrapText="1"/>
    </xf>
    <xf numFmtId="2" fontId="32" fillId="0" borderId="3" xfId="25" applyNumberFormat="1" applyFont="1" applyBorder="1" applyAlignment="1">
      <alignment horizontal="right" vertical="center" wrapText="1"/>
    </xf>
    <xf numFmtId="0" fontId="5" fillId="0" borderId="0" xfId="26" applyFont="1" applyAlignment="1">
      <alignment vertical="top"/>
    </xf>
    <xf numFmtId="0" fontId="8" fillId="0" borderId="0" xfId="26" applyFont="1" applyAlignment="1">
      <alignment vertical="center" wrapText="1"/>
    </xf>
    <xf numFmtId="0" fontId="16" fillId="0" borderId="0" xfId="26" applyAlignment="1">
      <alignment horizontal="center" vertical="center"/>
    </xf>
    <xf numFmtId="0" fontId="16" fillId="0" borderId="0" xfId="26" applyAlignment="1">
      <alignment wrapText="1"/>
    </xf>
    <xf numFmtId="0" fontId="16" fillId="0" borderId="0" xfId="26"/>
    <xf numFmtId="0" fontId="5" fillId="0" borderId="0" xfId="26" applyFont="1" applyAlignment="1">
      <alignment horizontal="center"/>
    </xf>
    <xf numFmtId="0" fontId="5" fillId="0" borderId="0" xfId="26" applyFont="1" applyAlignment="1">
      <alignment vertical="center"/>
    </xf>
    <xf numFmtId="0" fontId="16" fillId="0" borderId="0" xfId="26" applyAlignment="1">
      <alignment horizontal="center"/>
    </xf>
    <xf numFmtId="0" fontId="16" fillId="0" borderId="0" xfId="25"/>
    <xf numFmtId="0" fontId="13" fillId="0" borderId="4" xfId="26" applyFont="1" applyBorder="1" applyAlignment="1">
      <alignment vertical="center" wrapText="1"/>
    </xf>
    <xf numFmtId="0" fontId="13" fillId="0" borderId="4" xfId="26" applyFont="1" applyBorder="1" applyAlignment="1">
      <alignment horizontal="left" vertical="center" wrapText="1"/>
    </xf>
    <xf numFmtId="49" fontId="8" fillId="0" borderId="4" xfId="26" applyNumberFormat="1" applyFont="1" applyBorder="1" applyAlignment="1">
      <alignment horizontal="left" vertical="center" wrapText="1"/>
    </xf>
    <xf numFmtId="0" fontId="8" fillId="0" borderId="9" xfId="26" applyFont="1" applyBorder="1" applyAlignment="1">
      <alignment vertical="center" wrapText="1"/>
    </xf>
    <xf numFmtId="49" fontId="8" fillId="0" borderId="9" xfId="26" applyNumberFormat="1" applyFont="1" applyBorder="1" applyAlignment="1">
      <alignment horizontal="left" vertical="center" wrapText="1"/>
    </xf>
    <xf numFmtId="0" fontId="8" fillId="0" borderId="20" xfId="26" applyFont="1" applyBorder="1" applyAlignment="1">
      <alignment horizontal="left" vertical="center" wrapText="1"/>
    </xf>
    <xf numFmtId="0" fontId="8" fillId="0" borderId="4" xfId="25" applyFont="1" applyBorder="1" applyAlignment="1">
      <alignment horizontal="left" vertical="center" wrapText="1"/>
    </xf>
    <xf numFmtId="0" fontId="7" fillId="0" borderId="0" xfId="26" applyFont="1" applyAlignment="1">
      <alignment vertical="top" wrapText="1"/>
    </xf>
    <xf numFmtId="0" fontId="0" fillId="0" borderId="0" xfId="0" applyAlignment="1">
      <alignment horizontal="left"/>
    </xf>
    <xf numFmtId="0" fontId="5" fillId="0" borderId="0" xfId="26" applyFont="1" applyAlignment="1">
      <alignment horizontal="center" vertical="center"/>
    </xf>
    <xf numFmtId="0" fontId="16" fillId="0" borderId="0" xfId="25" applyAlignment="1">
      <alignment horizontal="left"/>
    </xf>
    <xf numFmtId="0" fontId="0" fillId="0" borderId="0" xfId="26" applyFont="1"/>
    <xf numFmtId="0" fontId="7" fillId="0" borderId="0" xfId="26" applyFont="1" applyAlignment="1">
      <alignment horizontal="right" vertical="top"/>
    </xf>
    <xf numFmtId="0" fontId="16" fillId="0" borderId="0" xfId="25" applyAlignment="1">
      <alignment horizontal="right"/>
    </xf>
    <xf numFmtId="0" fontId="8" fillId="21" borderId="4" xfId="26" applyFont="1" applyFill="1" applyBorder="1" applyAlignment="1">
      <alignment horizontal="center" vertical="center"/>
    </xf>
    <xf numFmtId="0" fontId="13" fillId="0" borderId="55" xfId="26" applyFont="1" applyBorder="1" applyAlignment="1">
      <alignment vertical="top"/>
    </xf>
    <xf numFmtId="0" fontId="13" fillId="0" borderId="0" xfId="26" applyFont="1" applyAlignment="1">
      <alignment vertical="center"/>
    </xf>
    <xf numFmtId="0" fontId="13" fillId="0" borderId="55" xfId="26" applyFont="1" applyBorder="1"/>
    <xf numFmtId="3" fontId="22" fillId="0" borderId="3" xfId="25" applyNumberFormat="1" applyFont="1" applyBorder="1" applyAlignment="1">
      <alignment horizontal="right" wrapText="1"/>
    </xf>
    <xf numFmtId="3" fontId="22" fillId="0" borderId="3" xfId="25" applyNumberFormat="1" applyFont="1" applyBorder="1" applyAlignment="1">
      <alignment horizontal="right"/>
    </xf>
    <xf numFmtId="3" fontId="32" fillId="0" borderId="3" xfId="25" applyNumberFormat="1" applyFont="1" applyBorder="1" applyAlignment="1">
      <alignment horizontal="right" vertical="center" wrapText="1"/>
    </xf>
    <xf numFmtId="0" fontId="16" fillId="0" borderId="3" xfId="25" applyBorder="1" applyAlignment="1">
      <alignment horizontal="center" wrapText="1"/>
    </xf>
    <xf numFmtId="4" fontId="13" fillId="0" borderId="0" xfId="26" applyNumberFormat="1" applyFont="1"/>
    <xf numFmtId="4" fontId="33" fillId="0" borderId="4" xfId="26" applyNumberFormat="1" applyFont="1" applyBorder="1"/>
    <xf numFmtId="0" fontId="34" fillId="0" borderId="0" xfId="26" applyFont="1"/>
    <xf numFmtId="4" fontId="34" fillId="0" borderId="0" xfId="26" applyNumberFormat="1" applyFont="1"/>
    <xf numFmtId="3" fontId="5" fillId="0" borderId="30" xfId="0" applyNumberFormat="1" applyFont="1" applyBorder="1" applyAlignment="1">
      <alignment wrapText="1"/>
    </xf>
    <xf numFmtId="14" fontId="0" fillId="0" borderId="33" xfId="0" applyNumberFormat="1" applyBorder="1" applyAlignment="1">
      <alignment horizontal="center"/>
    </xf>
    <xf numFmtId="3" fontId="0" fillId="0" borderId="30" xfId="0" applyNumberFormat="1" applyBorder="1"/>
    <xf numFmtId="0" fontId="5" fillId="0" borderId="9" xfId="26" applyFont="1" applyBorder="1" applyAlignment="1">
      <alignment vertical="center" wrapText="1"/>
    </xf>
    <xf numFmtId="4" fontId="0" fillId="0" borderId="0" xfId="0" applyNumberFormat="1"/>
    <xf numFmtId="4" fontId="35" fillId="22" borderId="27" xfId="26" applyNumberFormat="1" applyFont="1" applyFill="1" applyBorder="1" applyAlignment="1">
      <alignment horizontal="right"/>
    </xf>
    <xf numFmtId="4" fontId="35" fillId="22" borderId="4" xfId="26" applyNumberFormat="1" applyFont="1" applyFill="1" applyBorder="1"/>
    <xf numFmtId="4" fontId="35" fillId="22" borderId="4" xfId="26" applyNumberFormat="1" applyFont="1" applyFill="1" applyBorder="1" applyAlignment="1">
      <alignment horizontal="center"/>
    </xf>
    <xf numFmtId="3" fontId="35" fillId="22" borderId="4" xfId="26" applyNumberFormat="1" applyFont="1" applyFill="1" applyBorder="1"/>
    <xf numFmtId="4" fontId="36" fillId="22" borderId="27" xfId="26" applyNumberFormat="1" applyFont="1" applyFill="1" applyBorder="1"/>
    <xf numFmtId="0" fontId="36" fillId="22" borderId="27" xfId="26" applyFont="1" applyFill="1" applyBorder="1"/>
    <xf numFmtId="0" fontId="33" fillId="0" borderId="4" xfId="26" applyFont="1" applyBorder="1" applyAlignment="1">
      <alignment horizontal="center" vertical="center" wrapText="1"/>
    </xf>
    <xf numFmtId="4" fontId="8" fillId="23" borderId="27" xfId="26" applyNumberFormat="1" applyFont="1" applyFill="1" applyBorder="1" applyAlignment="1">
      <alignment horizontal="right"/>
    </xf>
    <xf numFmtId="4" fontId="35" fillId="23" borderId="27" xfId="26" applyNumberFormat="1" applyFont="1" applyFill="1" applyBorder="1" applyAlignment="1">
      <alignment horizontal="right"/>
    </xf>
    <xf numFmtId="4" fontId="8" fillId="23" borderId="27" xfId="26" applyNumberFormat="1" applyFont="1" applyFill="1" applyBorder="1"/>
    <xf numFmtId="4" fontId="13" fillId="23" borderId="27" xfId="26" applyNumberFormat="1" applyFont="1" applyFill="1" applyBorder="1"/>
    <xf numFmtId="4" fontId="35" fillId="23" borderId="32" xfId="26" applyNumberFormat="1" applyFont="1" applyFill="1" applyBorder="1" applyAlignment="1">
      <alignment horizontal="right"/>
    </xf>
    <xf numFmtId="4" fontId="35" fillId="23" borderId="4" xfId="26" applyNumberFormat="1" applyFont="1" applyFill="1" applyBorder="1"/>
    <xf numFmtId="3" fontId="8" fillId="23" borderId="27" xfId="25" applyNumberFormat="1" applyFont="1" applyFill="1" applyBorder="1" applyAlignment="1">
      <alignment horizontal="right" wrapText="1"/>
    </xf>
    <xf numFmtId="4" fontId="35" fillId="23" borderId="4" xfId="26" applyNumberFormat="1" applyFont="1" applyFill="1" applyBorder="1" applyAlignment="1">
      <alignment horizontal="center"/>
    </xf>
    <xf numFmtId="0" fontId="8" fillId="23" borderId="46" xfId="26" applyFont="1" applyFill="1" applyBorder="1" applyAlignment="1">
      <alignment horizontal="center" vertical="center" wrapText="1"/>
    </xf>
    <xf numFmtId="0" fontId="8" fillId="23" borderId="22" xfId="26" applyFont="1" applyFill="1" applyBorder="1" applyAlignment="1">
      <alignment horizontal="center" vertical="center"/>
    </xf>
    <xf numFmtId="0" fontId="13" fillId="23" borderId="4" xfId="26" applyFont="1" applyFill="1" applyBorder="1" applyAlignment="1">
      <alignment horizontal="center"/>
    </xf>
    <xf numFmtId="0" fontId="8" fillId="23" borderId="10" xfId="26" applyFont="1" applyFill="1" applyBorder="1" applyAlignment="1">
      <alignment horizontal="left" vertical="center" wrapText="1"/>
    </xf>
    <xf numFmtId="0" fontId="8" fillId="23" borderId="9" xfId="26" applyFont="1" applyFill="1" applyBorder="1" applyAlignment="1">
      <alignment horizontal="left" vertical="center" wrapText="1"/>
    </xf>
    <xf numFmtId="0" fontId="8" fillId="23" borderId="4" xfId="26" applyFont="1" applyFill="1" applyBorder="1" applyAlignment="1">
      <alignment horizontal="center" vertical="center"/>
    </xf>
    <xf numFmtId="0" fontId="8" fillId="23" borderId="9" xfId="26" applyFont="1" applyFill="1" applyBorder="1" applyAlignment="1">
      <alignment horizontal="center" vertical="center"/>
    </xf>
    <xf numFmtId="0" fontId="8" fillId="23" borderId="4" xfId="26" applyFont="1" applyFill="1" applyBorder="1" applyAlignment="1">
      <alignment horizontal="center" vertical="center" wrapText="1"/>
    </xf>
    <xf numFmtId="0" fontId="13" fillId="23" borderId="0" xfId="26" applyFont="1" applyFill="1" applyAlignment="1">
      <alignment horizontal="center" vertical="center"/>
    </xf>
    <xf numFmtId="0" fontId="13" fillId="23" borderId="0" xfId="0" applyFont="1" applyFill="1"/>
    <xf numFmtId="0" fontId="13" fillId="22" borderId="0" xfId="26" applyFont="1" applyFill="1"/>
    <xf numFmtId="0" fontId="13" fillId="22" borderId="0" xfId="0" applyFont="1" applyFill="1"/>
    <xf numFmtId="4" fontId="0" fillId="24" borderId="0" xfId="0" applyNumberFormat="1" applyFill="1" applyAlignment="1">
      <alignment wrapText="1"/>
    </xf>
    <xf numFmtId="0" fontId="5" fillId="0" borderId="0" xfId="0" applyFont="1" applyAlignment="1">
      <alignment horizontal="left" vertical="center" wrapText="1"/>
    </xf>
    <xf numFmtId="0" fontId="13" fillId="0" borderId="23" xfId="0" applyFont="1" applyBorder="1"/>
    <xf numFmtId="164" fontId="8" fillId="23" borderId="27" xfId="26" applyNumberFormat="1" applyFont="1" applyFill="1" applyBorder="1"/>
    <xf numFmtId="0" fontId="8" fillId="0" borderId="45" xfId="0" applyFont="1" applyBorder="1" applyAlignment="1">
      <alignment horizontal="center" vertical="center" wrapText="1"/>
    </xf>
    <xf numFmtId="0" fontId="0" fillId="0" borderId="45" xfId="0" applyBorder="1"/>
    <xf numFmtId="0" fontId="8" fillId="0" borderId="69" xfId="0" applyFont="1" applyBorder="1" applyAlignment="1">
      <alignment wrapText="1"/>
    </xf>
    <xf numFmtId="0" fontId="8" fillId="0" borderId="70" xfId="0" applyFont="1" applyBorder="1" applyAlignment="1">
      <alignment wrapText="1"/>
    </xf>
    <xf numFmtId="0" fontId="8" fillId="0" borderId="73" xfId="0" applyFont="1" applyBorder="1" applyAlignment="1">
      <alignment horizontal="left" wrapText="1"/>
    </xf>
    <xf numFmtId="0" fontId="13" fillId="0" borderId="75" xfId="0" applyFont="1" applyBorder="1"/>
    <xf numFmtId="0" fontId="8" fillId="0" borderId="75" xfId="0" applyFont="1" applyBorder="1"/>
    <xf numFmtId="0" fontId="8" fillId="0" borderId="77" xfId="0" applyFont="1" applyBorder="1" applyAlignment="1">
      <alignment wrapText="1"/>
    </xf>
    <xf numFmtId="0" fontId="8" fillId="0" borderId="77" xfId="0" applyFont="1" applyBorder="1"/>
    <xf numFmtId="0" fontId="8" fillId="0" borderId="69" xfId="0" applyFont="1" applyBorder="1" applyAlignment="1">
      <alignment horizontal="left" wrapText="1"/>
    </xf>
    <xf numFmtId="4" fontId="0" fillId="0" borderId="75" xfId="0" applyNumberFormat="1" applyBorder="1"/>
    <xf numFmtId="0" fontId="0" fillId="0" borderId="78" xfId="0" applyBorder="1"/>
    <xf numFmtId="4" fontId="0" fillId="0" borderId="79" xfId="0" applyNumberFormat="1" applyBorder="1"/>
    <xf numFmtId="0" fontId="0" fillId="0" borderId="70" xfId="0" applyBorder="1"/>
    <xf numFmtId="0" fontId="8" fillId="0" borderId="79" xfId="0" applyFont="1" applyBorder="1"/>
    <xf numFmtId="0" fontId="8" fillId="0" borderId="78" xfId="0" applyFont="1" applyBorder="1"/>
    <xf numFmtId="4" fontId="0" fillId="0" borderId="78" xfId="0" applyNumberFormat="1" applyBorder="1"/>
    <xf numFmtId="0" fontId="0" fillId="0" borderId="75" xfId="0" applyBorder="1"/>
    <xf numFmtId="0" fontId="14" fillId="0" borderId="77" xfId="0" applyFont="1" applyBorder="1" applyAlignment="1">
      <alignment horizontal="center"/>
    </xf>
    <xf numFmtId="0" fontId="13" fillId="0" borderId="79" xfId="0" applyFont="1" applyBorder="1" applyAlignment="1">
      <alignment wrapText="1"/>
    </xf>
    <xf numFmtId="4" fontId="0" fillId="0" borderId="25" xfId="0" applyNumberFormat="1" applyBorder="1"/>
    <xf numFmtId="0" fontId="0" fillId="0" borderId="80" xfId="0" applyBorder="1"/>
    <xf numFmtId="0" fontId="7" fillId="0" borderId="77" xfId="0" applyFont="1" applyBorder="1" applyAlignment="1">
      <alignment horizontal="center"/>
    </xf>
    <xf numFmtId="0" fontId="7" fillId="0" borderId="25" xfId="0" applyFont="1" applyBorder="1" applyAlignment="1">
      <alignment horizontal="center"/>
    </xf>
    <xf numFmtId="0" fontId="8" fillId="0" borderId="82" xfId="0" applyFont="1" applyBorder="1" applyAlignment="1">
      <alignment wrapText="1"/>
    </xf>
    <xf numFmtId="4" fontId="33" fillId="23" borderId="27" xfId="26" applyNumberFormat="1" applyFont="1" applyFill="1" applyBorder="1" applyAlignment="1">
      <alignment horizontal="right"/>
    </xf>
    <xf numFmtId="4" fontId="33" fillId="23" borderId="27" xfId="25" applyNumberFormat="1" applyFont="1" applyFill="1" applyBorder="1" applyAlignment="1">
      <alignment horizontal="right" wrapText="1"/>
    </xf>
    <xf numFmtId="4" fontId="37" fillId="22" borderId="4" xfId="26" applyNumberFormat="1" applyFont="1" applyFill="1" applyBorder="1"/>
    <xf numFmtId="4" fontId="37" fillId="23" borderId="27" xfId="26" applyNumberFormat="1" applyFont="1" applyFill="1" applyBorder="1" applyAlignment="1">
      <alignment horizontal="right"/>
    </xf>
    <xf numFmtId="4" fontId="37" fillId="23" borderId="4" xfId="26" applyNumberFormat="1" applyFont="1" applyFill="1" applyBorder="1"/>
    <xf numFmtId="0" fontId="8" fillId="0" borderId="72" xfId="0" applyFont="1" applyBorder="1" applyAlignment="1">
      <alignment horizontal="left" wrapText="1"/>
    </xf>
    <xf numFmtId="4" fontId="8" fillId="25" borderId="27" xfId="26" applyNumberFormat="1" applyFont="1" applyFill="1" applyBorder="1" applyAlignment="1">
      <alignment horizontal="right"/>
    </xf>
    <xf numFmtId="4" fontId="37" fillId="0" borderId="4" xfId="26" applyNumberFormat="1" applyFont="1" applyBorder="1"/>
    <xf numFmtId="0" fontId="7" fillId="0" borderId="41" xfId="0" applyFont="1" applyBorder="1" applyAlignment="1">
      <alignment horizontal="center" vertical="center" wrapText="1"/>
    </xf>
    <xf numFmtId="0" fontId="7" fillId="0" borderId="87" xfId="0" applyFont="1" applyBorder="1" applyAlignment="1">
      <alignment horizontal="center" vertical="center" wrapText="1"/>
    </xf>
    <xf numFmtId="0" fontId="14" fillId="0" borderId="62" xfId="0" applyFont="1" applyBorder="1" applyAlignment="1">
      <alignment horizontal="center" vertical="center" wrapText="1"/>
    </xf>
    <xf numFmtId="0" fontId="7" fillId="0" borderId="88" xfId="0" applyFont="1" applyBorder="1" applyAlignment="1">
      <alignment wrapText="1"/>
    </xf>
    <xf numFmtId="0" fontId="14" fillId="0" borderId="43" xfId="0" applyFont="1" applyBorder="1"/>
    <xf numFmtId="0" fontId="0" fillId="0" borderId="33" xfId="0" applyBorder="1" applyAlignment="1">
      <alignment wrapText="1"/>
    </xf>
    <xf numFmtId="3" fontId="0" fillId="0" borderId="30" xfId="0" applyNumberFormat="1" applyBorder="1" applyAlignment="1">
      <alignment wrapText="1"/>
    </xf>
    <xf numFmtId="0" fontId="7" fillId="0" borderId="33" xfId="0" applyFont="1" applyBorder="1" applyAlignment="1">
      <alignment horizontal="left" vertical="center" wrapText="1"/>
    </xf>
    <xf numFmtId="0" fontId="5" fillId="0" borderId="33" xfId="0" applyFont="1" applyBorder="1" applyAlignment="1">
      <alignment wrapText="1"/>
    </xf>
    <xf numFmtId="0" fontId="7" fillId="0" borderId="43" xfId="0" applyFont="1" applyBorder="1"/>
    <xf numFmtId="0" fontId="0" fillId="0" borderId="33" xfId="0" applyBorder="1"/>
    <xf numFmtId="0" fontId="0" fillId="0" borderId="89" xfId="0" applyBorder="1"/>
    <xf numFmtId="0" fontId="5" fillId="0" borderId="33" xfId="0" applyFont="1" applyBorder="1"/>
    <xf numFmtId="0" fontId="5" fillId="0" borderId="33" xfId="0" applyFont="1" applyBorder="1" applyAlignment="1">
      <alignment horizontal="left" vertical="center" wrapText="1"/>
    </xf>
    <xf numFmtId="0" fontId="14" fillId="0" borderId="64" xfId="0" applyFont="1" applyBorder="1"/>
    <xf numFmtId="0" fontId="0" fillId="0" borderId="90" xfId="0" applyBorder="1" applyAlignment="1">
      <alignment wrapText="1"/>
    </xf>
    <xf numFmtId="0" fontId="0" fillId="0" borderId="27" xfId="0" applyBorder="1" applyAlignment="1">
      <alignment wrapText="1"/>
    </xf>
    <xf numFmtId="0" fontId="0" fillId="24" borderId="33" xfId="0" applyFill="1" applyBorder="1" applyAlignment="1">
      <alignment wrapText="1"/>
    </xf>
    <xf numFmtId="0" fontId="5" fillId="24" borderId="27" xfId="0" applyFont="1" applyFill="1" applyBorder="1"/>
    <xf numFmtId="3" fontId="0" fillId="24" borderId="27" xfId="0" applyNumberFormat="1" applyFill="1" applyBorder="1"/>
    <xf numFmtId="3" fontId="0" fillId="24" borderId="43" xfId="0" applyNumberFormat="1" applyFill="1" applyBorder="1"/>
    <xf numFmtId="3" fontId="0" fillId="24" borderId="30" xfId="0" applyNumberFormat="1" applyFill="1" applyBorder="1" applyAlignment="1">
      <alignment wrapText="1"/>
    </xf>
    <xf numFmtId="0" fontId="8" fillId="0" borderId="0" xfId="0" applyFont="1" applyAlignment="1">
      <alignment wrapText="1"/>
    </xf>
    <xf numFmtId="0" fontId="8" fillId="0" borderId="25" xfId="0" applyFont="1" applyBorder="1" applyAlignment="1">
      <alignment wrapText="1"/>
    </xf>
    <xf numFmtId="0" fontId="13" fillId="0" borderId="24" xfId="0" applyFont="1" applyBorder="1"/>
    <xf numFmtId="4" fontId="13" fillId="22" borderId="0" xfId="26" applyNumberFormat="1" applyFont="1" applyFill="1"/>
    <xf numFmtId="0" fontId="8" fillId="0" borderId="10" xfId="26" applyFont="1" applyBorder="1" applyAlignment="1">
      <alignment horizontal="left" vertical="center" wrapText="1"/>
    </xf>
    <xf numFmtId="4" fontId="33" fillId="22" borderId="27" xfId="26" applyNumberFormat="1" applyFont="1" applyFill="1" applyBorder="1" applyAlignment="1">
      <alignment horizontal="right"/>
    </xf>
    <xf numFmtId="4" fontId="8" fillId="22" borderId="27" xfId="26" applyNumberFormat="1" applyFont="1" applyFill="1" applyBorder="1" applyAlignment="1">
      <alignment horizontal="right"/>
    </xf>
    <xf numFmtId="4" fontId="8" fillId="22" borderId="32" xfId="26" applyNumberFormat="1" applyFont="1" applyFill="1" applyBorder="1" applyAlignment="1">
      <alignment horizontal="right"/>
    </xf>
    <xf numFmtId="4" fontId="33" fillId="22" borderId="27" xfId="26" applyNumberFormat="1" applyFont="1" applyFill="1" applyBorder="1" applyAlignment="1" applyProtection="1">
      <alignment horizontal="right"/>
      <protection locked="0"/>
    </xf>
    <xf numFmtId="4" fontId="8" fillId="22" borderId="48" xfId="26" applyNumberFormat="1" applyFont="1" applyFill="1" applyBorder="1" applyAlignment="1">
      <alignment horizontal="right"/>
    </xf>
    <xf numFmtId="4" fontId="13" fillId="22" borderId="30" xfId="26" applyNumberFormat="1" applyFont="1" applyFill="1" applyBorder="1" applyAlignment="1">
      <alignment horizontal="right"/>
    </xf>
    <xf numFmtId="4" fontId="8" fillId="22" borderId="30" xfId="26" applyNumberFormat="1" applyFont="1" applyFill="1" applyBorder="1" applyAlignment="1">
      <alignment horizontal="right"/>
    </xf>
    <xf numFmtId="4" fontId="33" fillId="22" borderId="27" xfId="26" applyNumberFormat="1" applyFont="1" applyFill="1" applyBorder="1"/>
    <xf numFmtId="4" fontId="8" fillId="22" borderId="27" xfId="26" applyNumberFormat="1" applyFont="1" applyFill="1" applyBorder="1"/>
    <xf numFmtId="3" fontId="33" fillId="23" borderId="27" xfId="26" applyNumberFormat="1" applyFont="1" applyFill="1" applyBorder="1" applyAlignment="1">
      <alignment horizontal="right"/>
    </xf>
    <xf numFmtId="4" fontId="33" fillId="22" borderId="20" xfId="26" applyNumberFormat="1" applyFont="1" applyFill="1" applyBorder="1"/>
    <xf numFmtId="4" fontId="34" fillId="22" borderId="27" xfId="26" applyNumberFormat="1" applyFont="1" applyFill="1" applyBorder="1"/>
    <xf numFmtId="4" fontId="13" fillId="22" borderId="27" xfId="26" applyNumberFormat="1" applyFont="1" applyFill="1" applyBorder="1"/>
    <xf numFmtId="0" fontId="13" fillId="22" borderId="27" xfId="26" applyFont="1" applyFill="1" applyBorder="1" applyAlignment="1">
      <alignment horizontal="center"/>
    </xf>
    <xf numFmtId="4" fontId="8" fillId="27" borderId="20" xfId="26" applyNumberFormat="1" applyFont="1" applyFill="1" applyBorder="1"/>
    <xf numFmtId="4" fontId="35" fillId="27" borderId="20" xfId="26" applyNumberFormat="1" applyFont="1" applyFill="1" applyBorder="1"/>
    <xf numFmtId="0" fontId="8" fillId="26" borderId="45" xfId="0" applyFont="1" applyFill="1" applyBorder="1" applyAlignment="1">
      <alignment horizontal="center" vertical="center" wrapText="1"/>
    </xf>
    <xf numFmtId="0" fontId="8" fillId="26" borderId="10" xfId="26" applyFont="1" applyFill="1" applyBorder="1" applyAlignment="1">
      <alignment horizontal="center" vertical="center"/>
    </xf>
    <xf numFmtId="4" fontId="35" fillId="26" borderId="32" xfId="26" applyNumberFormat="1" applyFont="1" applyFill="1" applyBorder="1" applyAlignment="1">
      <alignment horizontal="right"/>
    </xf>
    <xf numFmtId="4" fontId="35" fillId="26" borderId="27" xfId="26" applyNumberFormat="1" applyFont="1" applyFill="1" applyBorder="1" applyAlignment="1">
      <alignment horizontal="right"/>
    </xf>
    <xf numFmtId="4" fontId="38" fillId="26" borderId="32" xfId="26" applyNumberFormat="1" applyFont="1" applyFill="1" applyBorder="1" applyAlignment="1">
      <alignment horizontal="right"/>
    </xf>
    <xf numFmtId="4" fontId="37" fillId="26" borderId="27" xfId="26" applyNumberFormat="1" applyFont="1" applyFill="1" applyBorder="1" applyAlignment="1">
      <alignment horizontal="right"/>
    </xf>
    <xf numFmtId="4" fontId="35" fillId="26" borderId="4" xfId="26" applyNumberFormat="1" applyFont="1" applyFill="1" applyBorder="1"/>
    <xf numFmtId="4" fontId="35" fillId="26" borderId="47" xfId="26" applyNumberFormat="1" applyFont="1" applyFill="1" applyBorder="1" applyAlignment="1">
      <alignment horizontal="right"/>
    </xf>
    <xf numFmtId="4" fontId="35" fillId="26" borderId="29" xfId="26" applyNumberFormat="1" applyFont="1" applyFill="1" applyBorder="1" applyAlignment="1">
      <alignment horizontal="right"/>
    </xf>
    <xf numFmtId="3" fontId="35" fillId="26" borderId="32" xfId="26" applyNumberFormat="1" applyFont="1" applyFill="1" applyBorder="1" applyAlignment="1">
      <alignment horizontal="right"/>
    </xf>
    <xf numFmtId="4" fontId="35" fillId="26" borderId="10" xfId="26" applyNumberFormat="1" applyFont="1" applyFill="1" applyBorder="1"/>
    <xf numFmtId="4" fontId="35" fillId="26" borderId="57" xfId="26" applyNumberFormat="1" applyFont="1" applyFill="1" applyBorder="1"/>
    <xf numFmtId="4" fontId="37" fillId="22" borderId="32" xfId="26" applyNumberFormat="1" applyFont="1" applyFill="1" applyBorder="1" applyAlignment="1">
      <alignment horizontal="right"/>
    </xf>
    <xf numFmtId="4" fontId="37" fillId="22" borderId="27" xfId="26" applyNumberFormat="1" applyFont="1" applyFill="1" applyBorder="1" applyAlignment="1">
      <alignment horizontal="right"/>
    </xf>
    <xf numFmtId="4" fontId="39" fillId="23" borderId="4" xfId="26" applyNumberFormat="1" applyFont="1" applyFill="1" applyBorder="1"/>
    <xf numFmtId="4" fontId="37" fillId="26" borderId="32" xfId="26" applyNumberFormat="1" applyFont="1" applyFill="1" applyBorder="1" applyAlignment="1">
      <alignment horizontal="right"/>
    </xf>
    <xf numFmtId="4" fontId="13" fillId="22" borderId="0" xfId="26" applyNumberFormat="1" applyFont="1" applyFill="1" applyAlignment="1">
      <alignment wrapText="1"/>
    </xf>
    <xf numFmtId="4" fontId="8" fillId="26" borderId="32" xfId="26" applyNumberFormat="1" applyFont="1" applyFill="1" applyBorder="1" applyAlignment="1">
      <alignment horizontal="right"/>
    </xf>
    <xf numFmtId="4" fontId="8" fillId="22" borderId="4" xfId="26" applyNumberFormat="1" applyFont="1" applyFill="1" applyBorder="1"/>
    <xf numFmtId="4" fontId="40" fillId="22" borderId="4" xfId="26" applyNumberFormat="1" applyFont="1" applyFill="1" applyBorder="1"/>
    <xf numFmtId="4" fontId="40" fillId="23" borderId="4" xfId="26" applyNumberFormat="1" applyFont="1" applyFill="1" applyBorder="1"/>
    <xf numFmtId="4" fontId="37" fillId="23" borderId="32" xfId="26" applyNumberFormat="1" applyFont="1" applyFill="1" applyBorder="1" applyAlignment="1">
      <alignment horizontal="right"/>
    </xf>
    <xf numFmtId="3" fontId="35" fillId="26" borderId="4" xfId="26" applyNumberFormat="1" applyFont="1" applyFill="1" applyBorder="1"/>
    <xf numFmtId="3" fontId="37" fillId="23" borderId="4" xfId="26" applyNumberFormat="1" applyFont="1" applyFill="1" applyBorder="1"/>
    <xf numFmtId="4" fontId="35" fillId="25" borderId="27" xfId="26" applyNumberFormat="1" applyFont="1" applyFill="1" applyBorder="1" applyAlignment="1">
      <alignment horizontal="right"/>
    </xf>
    <xf numFmtId="3" fontId="35" fillId="25" borderId="27" xfId="26" applyNumberFormat="1" applyFont="1" applyFill="1" applyBorder="1" applyAlignment="1">
      <alignment horizontal="right" wrapText="1"/>
    </xf>
    <xf numFmtId="4" fontId="35" fillId="25" borderId="27" xfId="25" applyNumberFormat="1" applyFont="1" applyFill="1" applyBorder="1" applyAlignment="1">
      <alignment horizontal="right" wrapText="1"/>
    </xf>
    <xf numFmtId="4" fontId="35" fillId="25" borderId="30" xfId="26" applyNumberFormat="1" applyFont="1" applyFill="1" applyBorder="1" applyAlignment="1">
      <alignment horizontal="right"/>
    </xf>
    <xf numFmtId="3" fontId="35" fillId="25" borderId="27" xfId="26" applyNumberFormat="1" applyFont="1" applyFill="1" applyBorder="1" applyAlignment="1">
      <alignment horizontal="right"/>
    </xf>
    <xf numFmtId="4" fontId="35" fillId="25" borderId="20" xfId="26" applyNumberFormat="1" applyFont="1" applyFill="1" applyBorder="1"/>
    <xf numFmtId="4" fontId="36" fillId="25" borderId="27" xfId="26" applyNumberFormat="1" applyFont="1" applyFill="1" applyBorder="1"/>
    <xf numFmtId="0" fontId="36" fillId="25" borderId="27" xfId="26" applyFont="1" applyFill="1" applyBorder="1"/>
    <xf numFmtId="0" fontId="0" fillId="28" borderId="33" xfId="0" applyFill="1" applyBorder="1" applyAlignment="1">
      <alignment wrapText="1"/>
    </xf>
    <xf numFmtId="0" fontId="5" fillId="28" borderId="27" xfId="0" applyFont="1" applyFill="1" applyBorder="1"/>
    <xf numFmtId="3" fontId="0" fillId="28" borderId="27" xfId="0" applyNumberFormat="1" applyFill="1" applyBorder="1"/>
    <xf numFmtId="3" fontId="0" fillId="28" borderId="30" xfId="0" applyNumberFormat="1" applyFill="1" applyBorder="1" applyAlignment="1">
      <alignment wrapText="1"/>
    </xf>
    <xf numFmtId="3" fontId="0" fillId="28" borderId="43" xfId="0" applyNumberFormat="1" applyFill="1" applyBorder="1"/>
    <xf numFmtId="0" fontId="13" fillId="0" borderId="91" xfId="0" applyFont="1" applyBorder="1"/>
    <xf numFmtId="0" fontId="13" fillId="0" borderId="84" xfId="0" applyFont="1" applyBorder="1" applyAlignment="1">
      <alignment wrapText="1"/>
    </xf>
    <xf numFmtId="0" fontId="13" fillId="0" borderId="75" xfId="0" applyFont="1" applyBorder="1" applyAlignment="1">
      <alignment wrapText="1"/>
    </xf>
    <xf numFmtId="4" fontId="13" fillId="0" borderId="0" xfId="26" applyNumberFormat="1" applyFont="1" applyAlignment="1">
      <alignment wrapText="1"/>
    </xf>
    <xf numFmtId="0" fontId="23" fillId="0" borderId="17" xfId="26" applyFont="1" applyBorder="1" applyAlignment="1">
      <alignment horizontal="left" vertical="top" wrapText="1"/>
    </xf>
    <xf numFmtId="0" fontId="23" fillId="0" borderId="67" xfId="26" applyFont="1" applyBorder="1" applyAlignment="1">
      <alignment horizontal="left" vertical="top" wrapText="1"/>
    </xf>
    <xf numFmtId="0" fontId="30" fillId="0" borderId="3" xfId="25" applyFont="1" applyBorder="1" applyAlignment="1">
      <alignment horizontal="left" vertical="center" wrapText="1"/>
    </xf>
    <xf numFmtId="0" fontId="30" fillId="0" borderId="3" xfId="25" applyFont="1" applyBorder="1" applyAlignment="1">
      <alignment horizontal="left" vertical="top" wrapText="1"/>
    </xf>
    <xf numFmtId="0" fontId="23" fillId="0" borderId="4" xfId="26" applyFont="1" applyBorder="1" applyAlignment="1">
      <alignment horizontal="left" vertical="top" wrapText="1"/>
    </xf>
    <xf numFmtId="0" fontId="30" fillId="0" borderId="16" xfId="25" applyFont="1" applyBorder="1" applyAlignment="1">
      <alignment horizontal="left" vertical="top" wrapText="1"/>
    </xf>
    <xf numFmtId="0" fontId="5" fillId="0" borderId="3" xfId="25" applyFont="1" applyBorder="1" applyAlignment="1">
      <alignment horizontal="left" vertical="top" wrapText="1"/>
    </xf>
    <xf numFmtId="0" fontId="5" fillId="0" borderId="3" xfId="25" applyFont="1" applyBorder="1" applyAlignment="1">
      <alignment horizontal="left" vertical="center" wrapText="1"/>
    </xf>
    <xf numFmtId="0" fontId="30" fillId="0" borderId="5" xfId="25" applyFont="1" applyBorder="1" applyAlignment="1">
      <alignment horizontal="left" vertical="top" wrapText="1"/>
    </xf>
    <xf numFmtId="0" fontId="5" fillId="0" borderId="7" xfId="25" applyFont="1" applyBorder="1" applyAlignment="1">
      <alignment horizontal="center" vertical="center" wrapText="1"/>
    </xf>
    <xf numFmtId="0" fontId="5" fillId="0" borderId="5" xfId="25" applyFont="1" applyBorder="1" applyAlignment="1">
      <alignment horizontal="left" vertical="top" wrapText="1"/>
    </xf>
    <xf numFmtId="0" fontId="8" fillId="0" borderId="3" xfId="25" applyFont="1" applyBorder="1" applyAlignment="1">
      <alignment horizontal="center" vertical="center" wrapText="1"/>
    </xf>
    <xf numFmtId="0" fontId="8" fillId="0" borderId="3" xfId="25" applyFont="1" applyBorder="1" applyAlignment="1">
      <alignment horizontal="center" wrapText="1"/>
    </xf>
    <xf numFmtId="0" fontId="6" fillId="0" borderId="0" xfId="25" applyFont="1" applyAlignment="1">
      <alignment horizontal="center" vertical="center" wrapText="1"/>
    </xf>
    <xf numFmtId="0" fontId="7" fillId="0" borderId="3" xfId="25" applyFont="1" applyBorder="1" applyAlignment="1">
      <alignment horizontal="left" vertical="center" wrapText="1"/>
    </xf>
    <xf numFmtId="0" fontId="7" fillId="0" borderId="3" xfId="25" applyFont="1" applyBorder="1" applyAlignment="1">
      <alignment horizontal="center" vertical="center" wrapText="1"/>
    </xf>
    <xf numFmtId="0" fontId="5" fillId="0" borderId="3" xfId="25" applyFont="1" applyBorder="1" applyAlignment="1">
      <alignment horizontal="center" vertical="center" wrapText="1"/>
    </xf>
    <xf numFmtId="0" fontId="5" fillId="0" borderId="3" xfId="26" applyFont="1" applyBorder="1" applyAlignment="1">
      <alignment horizontal="center" vertical="center" wrapText="1"/>
    </xf>
    <xf numFmtId="0" fontId="5" fillId="0" borderId="16" xfId="25" applyFont="1" applyBorder="1" applyAlignment="1">
      <alignment horizontal="left" vertical="top" wrapText="1"/>
    </xf>
    <xf numFmtId="0" fontId="23" fillId="0" borderId="16" xfId="26" applyFont="1" applyBorder="1" applyAlignment="1">
      <alignment horizontal="left" vertical="top" wrapText="1"/>
    </xf>
    <xf numFmtId="0" fontId="23" fillId="0" borderId="5" xfId="26" applyFont="1" applyBorder="1" applyAlignment="1">
      <alignment horizontal="left" vertical="top" wrapText="1"/>
    </xf>
    <xf numFmtId="0" fontId="23" fillId="0" borderId="65" xfId="26" applyFont="1" applyBorder="1" applyAlignment="1">
      <alignment horizontal="left" vertical="top" wrapText="1"/>
    </xf>
    <xf numFmtId="0" fontId="23" fillId="0" borderId="66" xfId="26" applyFont="1" applyBorder="1" applyAlignment="1">
      <alignment horizontal="left" vertical="top" wrapText="1"/>
    </xf>
    <xf numFmtId="0" fontId="8" fillId="0" borderId="16" xfId="25" applyFont="1" applyBorder="1" applyAlignment="1">
      <alignment horizontal="center" wrapText="1"/>
    </xf>
    <xf numFmtId="0" fontId="8" fillId="0" borderId="5" xfId="25" applyFont="1" applyBorder="1" applyAlignment="1">
      <alignment horizontal="center" wrapText="1"/>
    </xf>
    <xf numFmtId="0" fontId="8" fillId="0" borderId="4" xfId="26" applyFont="1" applyBorder="1" applyAlignment="1">
      <alignment horizontal="center" vertical="center" wrapText="1"/>
    </xf>
    <xf numFmtId="0" fontId="8" fillId="0" borderId="10" xfId="26" applyFont="1" applyBorder="1" applyAlignment="1">
      <alignment horizontal="center" vertical="center" wrapText="1"/>
    </xf>
    <xf numFmtId="0" fontId="8" fillId="0" borderId="4" xfId="26" applyFont="1" applyBorder="1" applyAlignment="1">
      <alignment horizontal="center" vertical="center"/>
    </xf>
    <xf numFmtId="0" fontId="8" fillId="21" borderId="4" xfId="26" applyFont="1" applyFill="1" applyBorder="1" applyAlignment="1">
      <alignment horizontal="center" vertical="center" wrapText="1"/>
    </xf>
    <xf numFmtId="0" fontId="8" fillId="0" borderId="10" xfId="26" applyFont="1" applyBorder="1" applyAlignment="1">
      <alignment horizontal="center" vertical="center"/>
    </xf>
    <xf numFmtId="0" fontId="8" fillId="0" borderId="27" xfId="26" applyFont="1" applyBorder="1" applyAlignment="1">
      <alignment horizontal="center" vertical="center"/>
    </xf>
    <xf numFmtId="0" fontId="5" fillId="0" borderId="0" xfId="26" applyFont="1" applyAlignment="1">
      <alignment horizontal="center" vertical="center" wrapText="1"/>
    </xf>
    <xf numFmtId="0" fontId="33" fillId="0" borderId="27" xfId="26" applyFont="1" applyBorder="1" applyAlignment="1">
      <alignment horizontal="center" vertical="center"/>
    </xf>
    <xf numFmtId="0" fontId="8" fillId="0" borderId="9" xfId="26" applyFont="1" applyBorder="1" applyAlignment="1">
      <alignment horizontal="center" vertical="center" wrapText="1"/>
    </xf>
    <xf numFmtId="0" fontId="8" fillId="23" borderId="4" xfId="26" applyFont="1" applyFill="1" applyBorder="1" applyAlignment="1">
      <alignment horizontal="left" vertical="center" wrapText="1"/>
    </xf>
    <xf numFmtId="0" fontId="8" fillId="0" borderId="4" xfId="26" applyFont="1" applyBorder="1" applyAlignment="1">
      <alignment horizontal="left" vertical="center" wrapText="1"/>
    </xf>
    <xf numFmtId="0" fontId="13" fillId="0" borderId="4" xfId="26" applyFont="1" applyBorder="1" applyAlignment="1">
      <alignment vertical="center" wrapText="1"/>
    </xf>
    <xf numFmtId="0" fontId="13" fillId="0" borderId="4" xfId="26" applyFont="1" applyBorder="1" applyAlignment="1">
      <alignment horizontal="left" vertical="center" wrapText="1"/>
    </xf>
    <xf numFmtId="0" fontId="20" fillId="0" borderId="4" xfId="26" applyFont="1" applyBorder="1" applyAlignment="1">
      <alignment horizontal="center" vertical="center" wrapText="1"/>
    </xf>
    <xf numFmtId="0" fontId="8" fillId="0" borderId="10" xfId="26" applyFont="1" applyBorder="1" applyAlignment="1">
      <alignment horizontal="left" vertical="center" wrapText="1"/>
    </xf>
    <xf numFmtId="0" fontId="8" fillId="0" borderId="9" xfId="26" applyFont="1" applyBorder="1" applyAlignment="1">
      <alignment horizontal="left" vertical="center" wrapText="1"/>
    </xf>
    <xf numFmtId="0" fontId="8" fillId="0" borderId="0" xfId="26" applyFont="1" applyAlignment="1">
      <alignment horizontal="left" vertical="center" wrapText="1"/>
    </xf>
    <xf numFmtId="0" fontId="20" fillId="0" borderId="0" xfId="26" applyFont="1" applyAlignment="1">
      <alignment horizontal="center" vertical="center" wrapText="1"/>
    </xf>
    <xf numFmtId="0" fontId="8" fillId="0" borderId="4" xfId="25" applyFont="1" applyBorder="1" applyAlignment="1">
      <alignment horizontal="left" vertical="center" wrapText="1"/>
    </xf>
    <xf numFmtId="0" fontId="8" fillId="0" borderId="22" xfId="26" applyFont="1" applyBorder="1" applyAlignment="1">
      <alignment horizontal="left" vertical="center" wrapText="1"/>
    </xf>
    <xf numFmtId="0" fontId="8" fillId="0" borderId="49" xfId="26" applyFont="1" applyBorder="1" applyAlignment="1">
      <alignment horizontal="left" vertical="center" wrapText="1"/>
    </xf>
    <xf numFmtId="0" fontId="8" fillId="0" borderId="9" xfId="0" applyFont="1" applyBorder="1" applyAlignment="1">
      <alignment horizontal="left" vertical="center" wrapText="1"/>
    </xf>
    <xf numFmtId="0" fontId="24" fillId="0" borderId="27" xfId="25" applyFont="1" applyBorder="1" applyAlignment="1">
      <alignment horizontal="left" vertical="center" wrapText="1"/>
    </xf>
    <xf numFmtId="0" fontId="8" fillId="0" borderId="20" xfId="25" applyFont="1" applyBorder="1" applyAlignment="1">
      <alignment horizontal="left" vertical="center" wrapText="1"/>
    </xf>
    <xf numFmtId="0" fontId="8" fillId="0" borderId="21" xfId="26" applyFont="1" applyBorder="1" applyAlignment="1">
      <alignment horizontal="center" vertical="center"/>
    </xf>
    <xf numFmtId="0" fontId="25" fillId="23" borderId="27" xfId="26" applyFont="1" applyFill="1" applyBorder="1" applyAlignment="1">
      <alignment horizontal="left" vertical="center" wrapText="1"/>
    </xf>
    <xf numFmtId="0" fontId="24" fillId="0" borderId="27" xfId="26" applyFont="1" applyBorder="1" applyAlignment="1">
      <alignment horizontal="left" vertical="center" wrapText="1"/>
    </xf>
    <xf numFmtId="0" fontId="24" fillId="23" borderId="27" xfId="26" applyFont="1" applyFill="1" applyBorder="1" applyAlignment="1">
      <alignment horizontal="left" vertical="center" wrapText="1"/>
    </xf>
    <xf numFmtId="0" fontId="24" fillId="0" borderId="32" xfId="26" applyFont="1" applyBorder="1" applyAlignment="1">
      <alignment horizontal="left" vertical="center" wrapText="1"/>
    </xf>
    <xf numFmtId="0" fontId="24" fillId="0" borderId="33" xfId="26" applyFont="1" applyBorder="1" applyAlignment="1">
      <alignment horizontal="left" vertical="center" wrapText="1"/>
    </xf>
    <xf numFmtId="0" fontId="4" fillId="0" borderId="0" xfId="0" applyFont="1" applyAlignment="1">
      <alignment horizont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wrapText="1"/>
    </xf>
    <xf numFmtId="0" fontId="5" fillId="0" borderId="53" xfId="0" applyFont="1" applyBorder="1" applyAlignment="1">
      <alignment horizontal="center" wrapText="1"/>
    </xf>
    <xf numFmtId="9" fontId="5" fillId="0" borderId="50" xfId="0" applyNumberFormat="1" applyFont="1" applyBorder="1" applyAlignment="1">
      <alignment horizontal="center" wrapText="1"/>
    </xf>
    <xf numFmtId="9" fontId="5" fillId="0" borderId="51" xfId="0" applyNumberFormat="1" applyFont="1" applyBorder="1" applyAlignment="1">
      <alignment horizontal="center" wrapText="1"/>
    </xf>
    <xf numFmtId="0" fontId="5" fillId="0" borderId="52" xfId="0" applyFont="1" applyBorder="1" applyAlignment="1">
      <alignment horizontal="center"/>
    </xf>
    <xf numFmtId="0" fontId="5" fillId="0" borderId="54" xfId="0" applyFont="1" applyBorder="1" applyAlignment="1">
      <alignment horizontal="center"/>
    </xf>
    <xf numFmtId="0" fontId="5" fillId="0" borderId="4" xfId="26" applyFont="1" applyBorder="1" applyAlignment="1">
      <alignment horizontal="left" vertical="top" wrapText="1"/>
    </xf>
    <xf numFmtId="0" fontId="5" fillId="0" borderId="4" xfId="26" applyFont="1" applyBorder="1" applyAlignment="1">
      <alignment horizontal="center" vertical="center"/>
    </xf>
    <xf numFmtId="0" fontId="7" fillId="0" borderId="0" xfId="26" applyFont="1" applyAlignment="1">
      <alignment horizontal="left" vertical="top" wrapText="1"/>
    </xf>
    <xf numFmtId="0" fontId="7" fillId="0" borderId="0" xfId="26" applyFont="1" applyAlignment="1">
      <alignment horizontal="center" vertical="center" wrapText="1"/>
    </xf>
    <xf numFmtId="0" fontId="7" fillId="0" borderId="0" xfId="26" applyFont="1" applyAlignment="1">
      <alignment horizontal="center"/>
    </xf>
    <xf numFmtId="0" fontId="5" fillId="0" borderId="4" xfId="25" applyFont="1" applyBorder="1" applyAlignment="1">
      <alignment horizontal="left" vertical="top" wrapText="1"/>
    </xf>
    <xf numFmtId="0" fontId="5" fillId="0" borderId="4" xfId="0" applyFont="1" applyBorder="1" applyAlignment="1">
      <alignment horizontal="left"/>
    </xf>
    <xf numFmtId="0" fontId="5" fillId="0" borderId="4" xfId="26" applyFont="1" applyBorder="1" applyAlignment="1">
      <alignment horizontal="left" vertical="center" wrapText="1"/>
    </xf>
    <xf numFmtId="0" fontId="5" fillId="0" borderId="9" xfId="0" applyFont="1" applyBorder="1" applyAlignment="1">
      <alignment horizontal="left" wrapText="1"/>
    </xf>
    <xf numFmtId="0" fontId="0" fillId="0" borderId="4" xfId="26" applyFont="1" applyBorder="1" applyAlignment="1">
      <alignment horizontal="left" vertical="top" wrapText="1"/>
    </xf>
    <xf numFmtId="0" fontId="12" fillId="0" borderId="4" xfId="26" applyFont="1" applyBorder="1" applyAlignment="1">
      <alignment horizontal="center" vertical="top" wrapText="1"/>
    </xf>
    <xf numFmtId="0" fontId="0" fillId="0" borderId="4" xfId="26" applyFont="1" applyBorder="1" applyAlignment="1">
      <alignment vertical="top" wrapText="1"/>
    </xf>
    <xf numFmtId="0" fontId="7" fillId="0" borderId="0" xfId="0" applyFont="1" applyAlignment="1">
      <alignment horizontal="center"/>
    </xf>
    <xf numFmtId="0" fontId="7" fillId="0" borderId="38" xfId="0" applyFont="1" applyBorder="1" applyAlignment="1">
      <alignment horizontal="center"/>
    </xf>
    <xf numFmtId="0" fontId="7" fillId="0" borderId="40" xfId="0" applyFont="1" applyBorder="1" applyAlignment="1">
      <alignment horizontal="center"/>
    </xf>
    <xf numFmtId="0" fontId="7" fillId="0" borderId="58" xfId="0" applyFont="1" applyBorder="1" applyAlignment="1">
      <alignment horizontal="center"/>
    </xf>
    <xf numFmtId="0" fontId="7" fillId="0" borderId="44" xfId="0" applyFont="1" applyBorder="1" applyAlignment="1">
      <alignment horizontal="center"/>
    </xf>
    <xf numFmtId="0" fontId="7" fillId="0" borderId="85" xfId="0" applyFont="1" applyBorder="1" applyAlignment="1">
      <alignment horizontal="center" vertical="center" wrapText="1"/>
    </xf>
    <xf numFmtId="0" fontId="7" fillId="0" borderId="86"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9" xfId="0" applyFont="1" applyBorder="1" applyAlignment="1">
      <alignment horizontal="center"/>
    </xf>
    <xf numFmtId="0" fontId="5" fillId="0" borderId="23" xfId="0" applyFont="1" applyBorder="1" applyAlignment="1">
      <alignment horizontal="center" wrapText="1"/>
    </xf>
    <xf numFmtId="0" fontId="5" fillId="0" borderId="71" xfId="0" applyFont="1" applyBorder="1" applyAlignment="1">
      <alignment horizontal="center" wrapText="1"/>
    </xf>
    <xf numFmtId="0" fontId="5" fillId="0" borderId="83" xfId="0" applyFont="1" applyBorder="1" applyAlignment="1">
      <alignment horizontal="left" vertical="center" wrapText="1"/>
    </xf>
    <xf numFmtId="0" fontId="5" fillId="0" borderId="81" xfId="0" applyFont="1" applyBorder="1" applyAlignment="1">
      <alignment horizontal="left" vertical="center" wrapText="1"/>
    </xf>
    <xf numFmtId="0" fontId="8" fillId="0" borderId="73" xfId="0" applyFont="1" applyBorder="1" applyAlignment="1">
      <alignment horizontal="left" wrapText="1"/>
    </xf>
    <xf numFmtId="0" fontId="8" fillId="0" borderId="74" xfId="0" applyFont="1" applyBorder="1" applyAlignment="1">
      <alignment horizontal="left" wrapText="1"/>
    </xf>
    <xf numFmtId="0" fontId="8" fillId="0" borderId="76" xfId="0" applyFont="1" applyBorder="1" applyAlignment="1">
      <alignment horizontal="left" wrapText="1"/>
    </xf>
    <xf numFmtId="0" fontId="5" fillId="0" borderId="23" xfId="0" applyFont="1" applyBorder="1" applyAlignment="1">
      <alignment horizontal="center" vertical="center" wrapText="1"/>
    </xf>
    <xf numFmtId="0" fontId="5" fillId="0" borderId="68" xfId="0" applyFont="1" applyBorder="1" applyAlignment="1">
      <alignment horizontal="left" vertical="center" wrapText="1"/>
    </xf>
    <xf numFmtId="0" fontId="5" fillId="0" borderId="45" xfId="0" applyFont="1" applyBorder="1" applyAlignment="1">
      <alignment horizontal="left" vertical="center" wrapText="1"/>
    </xf>
    <xf numFmtId="0" fontId="5" fillId="0" borderId="23" xfId="0" applyFont="1" applyBorder="1" applyAlignment="1">
      <alignment horizontal="right" vertical="center" wrapText="1"/>
    </xf>
    <xf numFmtId="0" fontId="5" fillId="0" borderId="23" xfId="0" applyFont="1" applyBorder="1" applyAlignment="1">
      <alignment horizontal="center"/>
    </xf>
    <xf numFmtId="0" fontId="8" fillId="0" borderId="23" xfId="0" applyFont="1" applyBorder="1" applyAlignment="1">
      <alignment horizontal="center" wrapText="1"/>
    </xf>
    <xf numFmtId="2" fontId="5" fillId="0" borderId="23" xfId="0" applyNumberFormat="1" applyFont="1" applyBorder="1" applyAlignment="1">
      <alignment horizontal="center" vertical="center" wrapText="1"/>
    </xf>
    <xf numFmtId="0" fontId="8" fillId="0" borderId="0" xfId="25" applyFont="1" applyFill="1" applyAlignment="1">
      <alignment horizontal="left" vertical="center"/>
    </xf>
    <xf numFmtId="0" fontId="8" fillId="0" borderId="0" xfId="25" applyFont="1" applyFill="1" applyAlignment="1">
      <alignment horizontal="center" vertical="center"/>
    </xf>
    <xf numFmtId="0" fontId="8" fillId="0" borderId="0" xfId="25" applyFont="1" applyFill="1" applyAlignment="1">
      <alignment wrapText="1"/>
    </xf>
    <xf numFmtId="0" fontId="8" fillId="0" borderId="0" xfId="25" applyFont="1" applyFill="1" applyAlignment="1">
      <alignment horizontal="center"/>
    </xf>
    <xf numFmtId="0" fontId="13" fillId="0" borderId="0" xfId="25" applyFont="1" applyFill="1"/>
    <xf numFmtId="0" fontId="13" fillId="0" borderId="0" xfId="25" applyFont="1" applyFill="1" applyAlignment="1">
      <alignment horizontal="center"/>
    </xf>
    <xf numFmtId="0" fontId="8" fillId="0" borderId="0" xfId="25" applyFont="1" applyFill="1"/>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_BVC sint. v.23.01.2013" xfId="25"/>
    <cellStyle name="Normal_Copy of Copy of BVC analitic" xfId="26"/>
    <cellStyle name="Total" xfId="27"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topLeftCell="A51" zoomScale="70" zoomScaleNormal="70" workbookViewId="0">
      <selection activeCell="J86" sqref="J86"/>
    </sheetView>
  </sheetViews>
  <sheetFormatPr defaultColWidth="11.42578125" defaultRowHeight="12.75" x14ac:dyDescent="0.2"/>
  <cols>
    <col min="1" max="1" width="4" style="1" customWidth="1"/>
    <col min="2" max="2" width="2.85546875" style="1" customWidth="1"/>
    <col min="3" max="3" width="2.85546875" style="2" customWidth="1"/>
    <col min="4" max="4" width="3.42578125" style="1" customWidth="1"/>
    <col min="5" max="5" width="45.7109375" style="3" customWidth="1"/>
    <col min="6" max="6" width="4" style="4" customWidth="1"/>
    <col min="7" max="7" width="16.28515625" style="4" customWidth="1"/>
    <col min="8" max="8" width="17" style="5" customWidth="1"/>
    <col min="9" max="9" width="17.85546875" style="5" customWidth="1"/>
    <col min="10" max="10" width="15" style="4" customWidth="1"/>
    <col min="11" max="11" width="18" style="5" customWidth="1"/>
    <col min="12" max="12" width="13" style="5" customWidth="1"/>
    <col min="13" max="13" width="17.7109375" style="5" customWidth="1"/>
    <col min="14" max="103" width="11.42578125" style="5" customWidth="1"/>
    <col min="104" max="16384" width="11.42578125" style="5"/>
  </cols>
  <sheetData>
    <row r="1" spans="1:17" ht="15.75" x14ac:dyDescent="0.25">
      <c r="A1" s="40" t="s">
        <v>0</v>
      </c>
      <c r="B1" s="41"/>
      <c r="C1" s="41"/>
      <c r="D1" s="41"/>
      <c r="E1" s="42"/>
      <c r="F1" s="43"/>
      <c r="G1" s="7"/>
    </row>
    <row r="2" spans="1:17" ht="15.75" x14ac:dyDescent="0.25">
      <c r="A2" s="40" t="s">
        <v>350</v>
      </c>
      <c r="B2" s="41"/>
      <c r="C2" s="41"/>
      <c r="D2" s="41"/>
      <c r="E2" s="42"/>
      <c r="F2" s="43"/>
      <c r="G2" s="7"/>
      <c r="H2" s="8"/>
    </row>
    <row r="3" spans="1:17" ht="15.75" x14ac:dyDescent="0.25">
      <c r="A3" s="40" t="s">
        <v>351</v>
      </c>
      <c r="B3" s="41"/>
      <c r="C3" s="41"/>
      <c r="D3" s="41"/>
      <c r="E3" s="42"/>
      <c r="F3" s="43"/>
      <c r="G3" s="7"/>
      <c r="H3" s="8"/>
      <c r="I3" s="161"/>
    </row>
    <row r="4" spans="1:17" ht="15.75" x14ac:dyDescent="0.25">
      <c r="A4" s="40" t="s">
        <v>352</v>
      </c>
      <c r="B4" s="41"/>
      <c r="C4" s="41"/>
      <c r="D4" s="41"/>
      <c r="E4" s="42"/>
      <c r="F4" s="43"/>
      <c r="G4" s="7"/>
      <c r="H4" s="8"/>
    </row>
    <row r="5" spans="1:17" ht="15.75" x14ac:dyDescent="0.25">
      <c r="A5" s="9"/>
      <c r="B5" s="9"/>
      <c r="C5" s="6"/>
      <c r="D5" s="9"/>
      <c r="E5" s="10"/>
      <c r="F5" s="11"/>
      <c r="G5" s="7"/>
      <c r="H5" s="8"/>
      <c r="L5" s="12" t="s">
        <v>1</v>
      </c>
    </row>
    <row r="6" spans="1:17" ht="18" customHeight="1" x14ac:dyDescent="0.2">
      <c r="A6" s="441" t="s">
        <v>504</v>
      </c>
      <c r="B6" s="441"/>
      <c r="C6" s="441"/>
      <c r="D6" s="441"/>
      <c r="E6" s="441"/>
      <c r="F6" s="441"/>
      <c r="G6" s="441"/>
      <c r="H6" s="441"/>
      <c r="I6" s="441"/>
      <c r="J6" s="441"/>
      <c r="K6" s="441"/>
      <c r="L6" s="441"/>
      <c r="M6" s="441"/>
    </row>
    <row r="7" spans="1:17" ht="15.75" x14ac:dyDescent="0.25">
      <c r="A7" s="9"/>
      <c r="B7" s="9"/>
      <c r="C7" s="6"/>
      <c r="D7" s="9"/>
      <c r="E7" s="10"/>
      <c r="F7" s="11"/>
      <c r="G7" s="7"/>
      <c r="H7" s="8"/>
    </row>
    <row r="8" spans="1:17" ht="15.75" thickBot="1" x14ac:dyDescent="0.3">
      <c r="A8" s="13"/>
      <c r="B8" s="13"/>
      <c r="C8" s="14"/>
      <c r="D8" s="13"/>
      <c r="E8" s="15"/>
      <c r="F8" s="16"/>
      <c r="G8" s="17"/>
      <c r="H8" s="18"/>
      <c r="M8" s="18" t="s">
        <v>2</v>
      </c>
    </row>
    <row r="9" spans="1:17" ht="15" customHeight="1" thickBot="1" x14ac:dyDescent="0.25">
      <c r="A9" s="442"/>
      <c r="B9" s="442"/>
      <c r="C9" s="442"/>
      <c r="D9" s="443" t="s">
        <v>3</v>
      </c>
      <c r="E9" s="443"/>
      <c r="F9" s="444" t="s">
        <v>4</v>
      </c>
      <c r="G9" s="444" t="s">
        <v>505</v>
      </c>
      <c r="H9" s="444" t="s">
        <v>506</v>
      </c>
      <c r="I9" s="445" t="s">
        <v>5</v>
      </c>
      <c r="J9" s="445" t="s">
        <v>466</v>
      </c>
      <c r="K9" s="445" t="s">
        <v>507</v>
      </c>
      <c r="L9" s="445" t="s">
        <v>5</v>
      </c>
      <c r="M9" s="445"/>
    </row>
    <row r="10" spans="1:17" ht="51.75" customHeight="1" thickBot="1" x14ac:dyDescent="0.25">
      <c r="A10" s="442"/>
      <c r="B10" s="442"/>
      <c r="C10" s="442"/>
      <c r="D10" s="443"/>
      <c r="E10" s="443"/>
      <c r="F10" s="444"/>
      <c r="G10" s="444"/>
      <c r="H10" s="444"/>
      <c r="I10" s="445"/>
      <c r="J10" s="445"/>
      <c r="K10" s="445"/>
      <c r="L10" s="20" t="s">
        <v>6</v>
      </c>
      <c r="M10" s="20" t="s">
        <v>7</v>
      </c>
    </row>
    <row r="11" spans="1:17" s="24" customFormat="1" ht="16.149999999999999" customHeight="1" thickBot="1" x14ac:dyDescent="0.25">
      <c r="A11" s="21">
        <v>0</v>
      </c>
      <c r="B11" s="439">
        <v>1</v>
      </c>
      <c r="C11" s="439"/>
      <c r="D11" s="440">
        <v>2</v>
      </c>
      <c r="E11" s="440"/>
      <c r="F11" s="22">
        <v>3</v>
      </c>
      <c r="G11" s="22">
        <v>4</v>
      </c>
      <c r="H11" s="22">
        <v>5</v>
      </c>
      <c r="I11" s="22" t="s">
        <v>8</v>
      </c>
      <c r="J11" s="23">
        <v>7</v>
      </c>
      <c r="K11" s="23">
        <v>8</v>
      </c>
      <c r="L11" s="23">
        <v>9</v>
      </c>
      <c r="M11" s="23">
        <v>10</v>
      </c>
    </row>
    <row r="12" spans="1:17" ht="18.75" thickBot="1" x14ac:dyDescent="0.3">
      <c r="A12" s="25" t="s">
        <v>9</v>
      </c>
      <c r="B12" s="19"/>
      <c r="C12" s="26"/>
      <c r="D12" s="434" t="s">
        <v>412</v>
      </c>
      <c r="E12" s="434"/>
      <c r="F12" s="27">
        <v>1</v>
      </c>
      <c r="G12" s="215">
        <f>G13+G16</f>
        <v>181019</v>
      </c>
      <c r="H12" s="215">
        <f>H13+H16</f>
        <v>181418</v>
      </c>
      <c r="I12" s="215">
        <f>H12/G12*100</f>
        <v>100.22041885105983</v>
      </c>
      <c r="J12" s="214">
        <f>J13+J16</f>
        <v>186860.53999999998</v>
      </c>
      <c r="K12" s="214">
        <f>K13+K16</f>
        <v>192489.22219999999</v>
      </c>
      <c r="L12" s="214">
        <f>J12/H12*100</f>
        <v>102.99999999999999</v>
      </c>
      <c r="M12" s="214">
        <f>K12/J12*100</f>
        <v>103.01223693349061</v>
      </c>
      <c r="N12" s="161"/>
      <c r="P12" s="161"/>
      <c r="Q12" s="161"/>
    </row>
    <row r="13" spans="1:17" ht="30.6" customHeight="1" thickBot="1" x14ac:dyDescent="0.3">
      <c r="A13" s="435"/>
      <c r="B13" s="19">
        <v>1</v>
      </c>
      <c r="C13" s="26"/>
      <c r="D13" s="434" t="s">
        <v>10</v>
      </c>
      <c r="E13" s="434"/>
      <c r="F13" s="27">
        <v>2</v>
      </c>
      <c r="G13" s="215">
        <f>'Anexa 2'!J14</f>
        <v>179486</v>
      </c>
      <c r="H13" s="215">
        <f>'Anexa 2'!N14</f>
        <v>180308</v>
      </c>
      <c r="I13" s="215">
        <f t="shared" ref="I13:I71" si="0">H13/G13*100</f>
        <v>100.45797443811773</v>
      </c>
      <c r="J13" s="214">
        <f>(H13)*103%</f>
        <v>185717.24</v>
      </c>
      <c r="K13" s="214">
        <f>J13*103%</f>
        <v>191288.75719999999</v>
      </c>
      <c r="L13" s="214">
        <f t="shared" ref="L13:L71" si="1">J13/H13*100</f>
        <v>103</v>
      </c>
      <c r="M13" s="214">
        <f t="shared" ref="M13:M71" si="2">K13/J13*100</f>
        <v>103</v>
      </c>
      <c r="N13" s="161"/>
      <c r="O13" s="161"/>
      <c r="P13" s="161"/>
      <c r="Q13" s="161"/>
    </row>
    <row r="14" spans="1:17" ht="28.9" customHeight="1" thickBot="1" x14ac:dyDescent="0.3">
      <c r="A14" s="435"/>
      <c r="B14" s="19"/>
      <c r="C14" s="26"/>
      <c r="D14" s="222" t="s">
        <v>11</v>
      </c>
      <c r="E14" s="28" t="s">
        <v>12</v>
      </c>
      <c r="F14" s="27">
        <v>3</v>
      </c>
      <c r="G14" s="215">
        <f>'Anexa 2'!J21</f>
        <v>0</v>
      </c>
      <c r="H14" s="215">
        <f>'Anexa 2'!N22</f>
        <v>0</v>
      </c>
      <c r="I14" s="215">
        <v>0</v>
      </c>
      <c r="J14" s="214">
        <f t="shared" ref="J14:J15" si="3">H14*105%</f>
        <v>0</v>
      </c>
      <c r="K14" s="214">
        <f t="shared" ref="K14:K15" si="4">J14*105%</f>
        <v>0</v>
      </c>
      <c r="L14" s="214">
        <v>0</v>
      </c>
      <c r="M14" s="214">
        <v>0</v>
      </c>
      <c r="N14" s="161"/>
      <c r="Q14" s="161"/>
    </row>
    <row r="15" spans="1:17" ht="24" customHeight="1" thickBot="1" x14ac:dyDescent="0.3">
      <c r="A15" s="435"/>
      <c r="B15" s="19"/>
      <c r="C15" s="26"/>
      <c r="D15" s="222" t="s">
        <v>13</v>
      </c>
      <c r="E15" s="28" t="s">
        <v>354</v>
      </c>
      <c r="F15" s="27">
        <v>4</v>
      </c>
      <c r="G15" s="215">
        <v>0</v>
      </c>
      <c r="H15" s="215">
        <v>0</v>
      </c>
      <c r="I15" s="215">
        <v>0</v>
      </c>
      <c r="J15" s="214">
        <f t="shared" si="3"/>
        <v>0</v>
      </c>
      <c r="K15" s="214">
        <f t="shared" si="4"/>
        <v>0</v>
      </c>
      <c r="L15" s="214">
        <v>0</v>
      </c>
      <c r="M15" s="214">
        <v>0</v>
      </c>
      <c r="N15" s="161"/>
    </row>
    <row r="16" spans="1:17" ht="28.9" customHeight="1" thickBot="1" x14ac:dyDescent="0.3">
      <c r="A16" s="435"/>
      <c r="B16" s="19">
        <v>2</v>
      </c>
      <c r="C16" s="26"/>
      <c r="D16" s="434" t="s">
        <v>15</v>
      </c>
      <c r="E16" s="434"/>
      <c r="F16" s="27">
        <v>5</v>
      </c>
      <c r="G16" s="215">
        <f>'Anexa 2'!J34</f>
        <v>1533</v>
      </c>
      <c r="H16" s="215">
        <f>'Anexa 2'!N34</f>
        <v>1110</v>
      </c>
      <c r="I16" s="215">
        <f t="shared" si="0"/>
        <v>72.407045009784738</v>
      </c>
      <c r="J16" s="214">
        <f>H16*103%</f>
        <v>1143.3</v>
      </c>
      <c r="K16" s="214">
        <f>J16*105%</f>
        <v>1200.4649999999999</v>
      </c>
      <c r="L16" s="214">
        <f t="shared" si="1"/>
        <v>103</v>
      </c>
      <c r="M16" s="214">
        <f t="shared" si="2"/>
        <v>105</v>
      </c>
      <c r="N16" s="161"/>
    </row>
    <row r="17" spans="1:18" ht="30.6" customHeight="1" thickBot="1" x14ac:dyDescent="0.3">
      <c r="A17" s="25" t="s">
        <v>17</v>
      </c>
      <c r="B17" s="19"/>
      <c r="C17" s="26"/>
      <c r="D17" s="434" t="s">
        <v>413</v>
      </c>
      <c r="E17" s="434"/>
      <c r="F17" s="27">
        <v>6</v>
      </c>
      <c r="G17" s="215">
        <f>G18+G30</f>
        <v>215962</v>
      </c>
      <c r="H17" s="215">
        <f>H18+H30</f>
        <v>357762</v>
      </c>
      <c r="I17" s="215">
        <f t="shared" si="0"/>
        <v>165.65969939155963</v>
      </c>
      <c r="J17" s="214">
        <f>J18+J30</f>
        <v>182789.98</v>
      </c>
      <c r="K17" s="214">
        <f>K18+K30</f>
        <v>187836.24880000003</v>
      </c>
      <c r="L17" s="214">
        <f t="shared" si="1"/>
        <v>51.092620233563103</v>
      </c>
      <c r="M17" s="214">
        <f t="shared" si="2"/>
        <v>102.76069224363394</v>
      </c>
      <c r="N17" s="161"/>
      <c r="O17" s="161"/>
      <c r="P17" s="161"/>
      <c r="Q17" s="161"/>
      <c r="R17" s="161"/>
    </row>
    <row r="18" spans="1:18" ht="47.45" customHeight="1" thickBot="1" x14ac:dyDescent="0.3">
      <c r="A18" s="435"/>
      <c r="B18" s="19">
        <v>1</v>
      </c>
      <c r="C18" s="26"/>
      <c r="D18" s="434" t="s">
        <v>414</v>
      </c>
      <c r="E18" s="434"/>
      <c r="F18" s="27">
        <v>7</v>
      </c>
      <c r="G18" s="215">
        <f>G19+G20+G21+G29</f>
        <v>131290</v>
      </c>
      <c r="H18" s="215">
        <f>H19+H20+H21+H29</f>
        <v>307762</v>
      </c>
      <c r="I18" s="215">
        <f t="shared" si="0"/>
        <v>234.41389290882779</v>
      </c>
      <c r="J18" s="214">
        <f>J19+J20+J21+J29</f>
        <v>177789.98</v>
      </c>
      <c r="K18" s="214">
        <f>K19+K20+K21+K29</f>
        <v>182836.24880000003</v>
      </c>
      <c r="L18" s="214">
        <f t="shared" si="1"/>
        <v>57.76865889875944</v>
      </c>
      <c r="M18" s="214">
        <f t="shared" si="2"/>
        <v>102.83833138402964</v>
      </c>
      <c r="N18" s="161"/>
      <c r="O18" s="161"/>
      <c r="P18" s="161"/>
      <c r="Q18" s="161"/>
    </row>
    <row r="19" spans="1:18" ht="33" customHeight="1" thickBot="1" x14ac:dyDescent="0.3">
      <c r="A19" s="435"/>
      <c r="B19" s="437"/>
      <c r="C19" s="29" t="s">
        <v>18</v>
      </c>
      <c r="D19" s="434" t="s">
        <v>19</v>
      </c>
      <c r="E19" s="434"/>
      <c r="F19" s="27">
        <v>8</v>
      </c>
      <c r="G19" s="215">
        <f>'Anexa 2'!J42</f>
        <v>165946</v>
      </c>
      <c r="H19" s="215">
        <f>'Anexa 2'!N42</f>
        <v>173900</v>
      </c>
      <c r="I19" s="215">
        <f t="shared" si="0"/>
        <v>104.79312547455197</v>
      </c>
      <c r="J19" s="214">
        <f>H19*101%</f>
        <v>175639</v>
      </c>
      <c r="K19" s="214">
        <f>J19*101%</f>
        <v>177395.39</v>
      </c>
      <c r="L19" s="214">
        <f t="shared" si="1"/>
        <v>101</v>
      </c>
      <c r="M19" s="214">
        <f t="shared" si="2"/>
        <v>101</v>
      </c>
      <c r="N19" s="161"/>
      <c r="Q19" s="161"/>
      <c r="R19" s="161"/>
    </row>
    <row r="20" spans="1:18" ht="18.75" thickBot="1" x14ac:dyDescent="0.3">
      <c r="A20" s="435"/>
      <c r="B20" s="437"/>
      <c r="C20" s="30" t="s">
        <v>20</v>
      </c>
      <c r="D20" s="434" t="s">
        <v>21</v>
      </c>
      <c r="E20" s="434"/>
      <c r="F20" s="27">
        <v>9</v>
      </c>
      <c r="G20" s="215">
        <f>'Anexa 2'!J90</f>
        <v>361</v>
      </c>
      <c r="H20" s="215">
        <f>'Anexa 2'!N90</f>
        <v>441</v>
      </c>
      <c r="I20" s="215">
        <f t="shared" si="0"/>
        <v>122.16066481994461</v>
      </c>
      <c r="J20" s="214">
        <f>H20*103%</f>
        <v>454.23</v>
      </c>
      <c r="K20" s="214">
        <f>J20*103%</f>
        <v>467.85690000000005</v>
      </c>
      <c r="L20" s="214">
        <f t="shared" si="1"/>
        <v>103</v>
      </c>
      <c r="M20" s="214">
        <f t="shared" si="2"/>
        <v>103</v>
      </c>
      <c r="N20" s="161"/>
    </row>
    <row r="21" spans="1:18" ht="45" customHeight="1" thickBot="1" x14ac:dyDescent="0.3">
      <c r="A21" s="435"/>
      <c r="B21" s="437"/>
      <c r="C21" s="31" t="s">
        <v>22</v>
      </c>
      <c r="D21" s="438" t="s">
        <v>415</v>
      </c>
      <c r="E21" s="438"/>
      <c r="F21" s="27">
        <v>10</v>
      </c>
      <c r="G21" s="215">
        <f>G22+G25+G27+G28</f>
        <v>6752</v>
      </c>
      <c r="H21" s="215">
        <f>'Anexa 2'!N97</f>
        <v>10395</v>
      </c>
      <c r="I21" s="215">
        <f t="shared" si="0"/>
        <v>153.95438388625593</v>
      </c>
      <c r="J21" s="215">
        <f>J23+J24+J26+J27+J28</f>
        <v>10696.75</v>
      </c>
      <c r="K21" s="215">
        <f>K22+K25+K27+K28</f>
        <v>10973.001900000001</v>
      </c>
      <c r="L21" s="214">
        <f t="shared" si="1"/>
        <v>102.9028379028379</v>
      </c>
      <c r="M21" s="214">
        <f t="shared" si="2"/>
        <v>102.58257788580644</v>
      </c>
      <c r="N21" s="161"/>
      <c r="Q21" s="161"/>
      <c r="R21" s="161"/>
    </row>
    <row r="22" spans="1:18" ht="29.45" customHeight="1" thickBot="1" x14ac:dyDescent="0.3">
      <c r="A22" s="435"/>
      <c r="B22" s="437"/>
      <c r="C22" s="32"/>
      <c r="D22" s="278" t="s">
        <v>23</v>
      </c>
      <c r="E22" s="34" t="s">
        <v>416</v>
      </c>
      <c r="F22" s="27">
        <v>11</v>
      </c>
      <c r="G22" s="215">
        <f>'Anexa 2'!J98</f>
        <v>5623</v>
      </c>
      <c r="H22" s="215">
        <f>'Anexa 2'!N98</f>
        <v>9191</v>
      </c>
      <c r="I22" s="215">
        <f t="shared" si="0"/>
        <v>163.45367241685932</v>
      </c>
      <c r="J22" s="215">
        <f>H22*103%</f>
        <v>9466.73</v>
      </c>
      <c r="K22" s="214">
        <f>J22*103%</f>
        <v>9750.7319000000007</v>
      </c>
      <c r="L22" s="214">
        <f t="shared" si="1"/>
        <v>103</v>
      </c>
      <c r="M22" s="214">
        <f t="shared" si="2"/>
        <v>103</v>
      </c>
      <c r="N22" s="161"/>
      <c r="Q22" s="161"/>
    </row>
    <row r="23" spans="1:18" ht="18.75" thickBot="1" x14ac:dyDescent="0.3">
      <c r="A23" s="435"/>
      <c r="B23" s="437"/>
      <c r="C23" s="32"/>
      <c r="D23" s="35" t="s">
        <v>24</v>
      </c>
      <c r="E23" s="222" t="s">
        <v>25</v>
      </c>
      <c r="F23" s="27">
        <v>12</v>
      </c>
      <c r="G23" s="215">
        <f>'Anexa 2'!J99</f>
        <v>5245</v>
      </c>
      <c r="H23" s="215">
        <f>'Anexa 2'!N99</f>
        <v>8340</v>
      </c>
      <c r="I23" s="215">
        <f t="shared" si="0"/>
        <v>159.00857959961868</v>
      </c>
      <c r="J23" s="215">
        <f>H23*103%</f>
        <v>8590.2000000000007</v>
      </c>
      <c r="K23" s="214">
        <f>J23*103%</f>
        <v>8847.9060000000009</v>
      </c>
      <c r="L23" s="214">
        <f t="shared" si="1"/>
        <v>103</v>
      </c>
      <c r="M23" s="214">
        <f t="shared" si="2"/>
        <v>103</v>
      </c>
      <c r="N23" s="161"/>
      <c r="O23" s="161"/>
      <c r="R23" s="161"/>
    </row>
    <row r="24" spans="1:18" ht="24.6" customHeight="1" thickBot="1" x14ac:dyDescent="0.3">
      <c r="A24" s="435"/>
      <c r="B24" s="437"/>
      <c r="C24" s="32"/>
      <c r="D24" s="35" t="s">
        <v>26</v>
      </c>
      <c r="E24" s="222" t="s">
        <v>27</v>
      </c>
      <c r="F24" s="27">
        <v>13</v>
      </c>
      <c r="G24" s="215">
        <f>'Anexa 2'!J103</f>
        <v>378</v>
      </c>
      <c r="H24" s="215">
        <f>'Anexa 2'!N103</f>
        <v>851</v>
      </c>
      <c r="I24" s="215">
        <f t="shared" si="0"/>
        <v>225.13227513227511</v>
      </c>
      <c r="J24" s="215">
        <f>H24*105%</f>
        <v>893.55000000000007</v>
      </c>
      <c r="K24" s="214">
        <f>J24*105%</f>
        <v>938.22750000000008</v>
      </c>
      <c r="L24" s="214">
        <v>0</v>
      </c>
      <c r="M24" s="214">
        <v>0</v>
      </c>
      <c r="N24" s="161"/>
      <c r="Q24" s="161"/>
    </row>
    <row r="25" spans="1:18" ht="24" customHeight="1" thickBot="1" x14ac:dyDescent="0.3">
      <c r="A25" s="435"/>
      <c r="B25" s="437"/>
      <c r="C25" s="32"/>
      <c r="D25" s="35" t="s">
        <v>28</v>
      </c>
      <c r="E25" s="235" t="s">
        <v>29</v>
      </c>
      <c r="F25" s="27">
        <v>14</v>
      </c>
      <c r="G25" s="215"/>
      <c r="H25" s="215">
        <f>'Anexa 2'!N111</f>
        <v>0</v>
      </c>
      <c r="I25" s="215">
        <v>0</v>
      </c>
      <c r="J25" s="215">
        <v>0</v>
      </c>
      <c r="K25" s="214">
        <v>0</v>
      </c>
      <c r="L25" s="214">
        <v>0</v>
      </c>
      <c r="M25" s="214">
        <v>0</v>
      </c>
      <c r="N25" s="161"/>
      <c r="O25" s="161"/>
    </row>
    <row r="26" spans="1:18" ht="26.25" thickBot="1" x14ac:dyDescent="0.3">
      <c r="A26" s="435"/>
      <c r="B26" s="437"/>
      <c r="C26" s="32"/>
      <c r="D26" s="233"/>
      <c r="E26" s="222" t="s">
        <v>30</v>
      </c>
      <c r="F26" s="234">
        <v>15</v>
      </c>
      <c r="G26" s="215"/>
      <c r="H26" s="215">
        <f>'Anexa 2'!N113</f>
        <v>0</v>
      </c>
      <c r="I26" s="215">
        <v>0</v>
      </c>
      <c r="J26" s="215">
        <v>0</v>
      </c>
      <c r="K26" s="214">
        <v>0</v>
      </c>
      <c r="L26" s="214">
        <v>0</v>
      </c>
      <c r="M26" s="214">
        <v>0</v>
      </c>
      <c r="N26" s="161"/>
    </row>
    <row r="27" spans="1:18" ht="39.6" customHeight="1" thickBot="1" x14ac:dyDescent="0.3">
      <c r="A27" s="435"/>
      <c r="B27" s="437"/>
      <c r="C27" s="32"/>
      <c r="D27" s="35" t="s">
        <v>31</v>
      </c>
      <c r="E27" s="222" t="s">
        <v>32</v>
      </c>
      <c r="F27" s="27">
        <v>16</v>
      </c>
      <c r="G27" s="215">
        <f>'Anexa 2'!J115</f>
        <v>903</v>
      </c>
      <c r="H27" s="215">
        <f>'Anexa 2'!N115</f>
        <v>904</v>
      </c>
      <c r="I27" s="215">
        <f t="shared" si="0"/>
        <v>100.11074197120709</v>
      </c>
      <c r="J27" s="215">
        <f t="shared" ref="J27" si="5">H27</f>
        <v>904</v>
      </c>
      <c r="K27" s="214">
        <v>904</v>
      </c>
      <c r="L27" s="214">
        <f t="shared" si="1"/>
        <v>100</v>
      </c>
      <c r="M27" s="214">
        <f t="shared" si="2"/>
        <v>100</v>
      </c>
      <c r="N27" s="161"/>
    </row>
    <row r="28" spans="1:18" ht="31.9" customHeight="1" thickBot="1" x14ac:dyDescent="0.3">
      <c r="A28" s="435"/>
      <c r="B28" s="437"/>
      <c r="C28" s="36"/>
      <c r="D28" s="35" t="s">
        <v>33</v>
      </c>
      <c r="E28" s="222" t="s">
        <v>359</v>
      </c>
      <c r="F28" s="27">
        <v>17</v>
      </c>
      <c r="G28" s="215">
        <f>'Anexa 2'!J124</f>
        <v>226</v>
      </c>
      <c r="H28" s="215">
        <f>'Anexa 2'!N124</f>
        <v>300</v>
      </c>
      <c r="I28" s="215">
        <f t="shared" si="0"/>
        <v>132.74336283185841</v>
      </c>
      <c r="J28" s="215">
        <f>H28*103%</f>
        <v>309</v>
      </c>
      <c r="K28" s="214">
        <f>J28*103%</f>
        <v>318.27</v>
      </c>
      <c r="L28" s="214">
        <f t="shared" si="1"/>
        <v>103</v>
      </c>
      <c r="M28" s="214">
        <f t="shared" si="2"/>
        <v>103</v>
      </c>
      <c r="N28" s="169"/>
    </row>
    <row r="29" spans="1:18" ht="30" customHeight="1" thickBot="1" x14ac:dyDescent="0.3">
      <c r="A29" s="435"/>
      <c r="B29" s="437"/>
      <c r="C29" s="37" t="s">
        <v>34</v>
      </c>
      <c r="D29" s="434" t="s">
        <v>35</v>
      </c>
      <c r="E29" s="434"/>
      <c r="F29" s="27">
        <v>18</v>
      </c>
      <c r="G29" s="215">
        <f>'Anexa 2'!J125</f>
        <v>-41769</v>
      </c>
      <c r="H29" s="215">
        <f>'Anexa 2'!N125</f>
        <v>123026</v>
      </c>
      <c r="I29" s="215">
        <f t="shared" si="0"/>
        <v>-294.53901218607103</v>
      </c>
      <c r="J29" s="214">
        <v>-9000</v>
      </c>
      <c r="K29" s="214">
        <v>-6000</v>
      </c>
      <c r="L29" s="214">
        <f t="shared" si="1"/>
        <v>-7.3155267992131749</v>
      </c>
      <c r="M29" s="214">
        <f t="shared" si="2"/>
        <v>66.666666666666657</v>
      </c>
      <c r="N29" s="161"/>
    </row>
    <row r="30" spans="1:18" ht="31.15" customHeight="1" thickBot="1" x14ac:dyDescent="0.3">
      <c r="A30" s="435"/>
      <c r="B30" s="19">
        <v>2</v>
      </c>
      <c r="C30" s="26"/>
      <c r="D30" s="434" t="s">
        <v>36</v>
      </c>
      <c r="E30" s="434"/>
      <c r="F30" s="27">
        <v>19</v>
      </c>
      <c r="G30" s="215">
        <f>'Anexa 2'!J142</f>
        <v>84672</v>
      </c>
      <c r="H30" s="215">
        <f>'Anexa 2'!N142</f>
        <v>50000</v>
      </c>
      <c r="I30" s="215">
        <f t="shared" si="0"/>
        <v>59.051398337112623</v>
      </c>
      <c r="J30" s="214">
        <v>5000</v>
      </c>
      <c r="K30" s="214">
        <v>5000</v>
      </c>
      <c r="L30" s="214">
        <f t="shared" si="1"/>
        <v>10</v>
      </c>
      <c r="M30" s="214">
        <f t="shared" si="2"/>
        <v>100</v>
      </c>
      <c r="N30" s="161"/>
    </row>
    <row r="31" spans="1:18" ht="29.45" customHeight="1" thickBot="1" x14ac:dyDescent="0.3">
      <c r="A31" s="25" t="s">
        <v>38</v>
      </c>
      <c r="B31" s="19"/>
      <c r="C31" s="26"/>
      <c r="D31" s="434" t="s">
        <v>417</v>
      </c>
      <c r="E31" s="434"/>
      <c r="F31" s="27">
        <v>20</v>
      </c>
      <c r="G31" s="215">
        <f>G12-G17</f>
        <v>-34943</v>
      </c>
      <c r="H31" s="215">
        <f>H12-H17</f>
        <v>-176344</v>
      </c>
      <c r="I31" s="215">
        <f t="shared" si="0"/>
        <v>504.6618779154623</v>
      </c>
      <c r="J31" s="215">
        <f>J12-J17</f>
        <v>4070.5599999999686</v>
      </c>
      <c r="K31" s="215">
        <f>K12-K17</f>
        <v>4652.9733999999589</v>
      </c>
      <c r="L31" s="214">
        <f t="shared" si="1"/>
        <v>-2.3083064918568077</v>
      </c>
      <c r="M31" s="214">
        <f t="shared" si="2"/>
        <v>114.307942887465</v>
      </c>
      <c r="N31" s="161"/>
      <c r="P31" s="161"/>
    </row>
    <row r="32" spans="1:18" ht="24" customHeight="1" thickBot="1" x14ac:dyDescent="0.3">
      <c r="A32" s="25" t="s">
        <v>39</v>
      </c>
      <c r="B32" s="19">
        <v>1</v>
      </c>
      <c r="C32" s="26"/>
      <c r="D32" s="434" t="s">
        <v>418</v>
      </c>
      <c r="E32" s="434"/>
      <c r="F32" s="27">
        <v>21</v>
      </c>
      <c r="G32" s="215">
        <f>'Anexa 2'!J153</f>
        <v>716</v>
      </c>
      <c r="H32" s="215">
        <f>'Anexa 2'!N153</f>
        <v>0</v>
      </c>
      <c r="I32" s="215">
        <f t="shared" si="0"/>
        <v>0</v>
      </c>
      <c r="J32" s="214">
        <f>J31*16/100</f>
        <v>651.28959999999495</v>
      </c>
      <c r="K32" s="214">
        <f>K31*16/100</f>
        <v>744.47574399999348</v>
      </c>
      <c r="L32" s="214" t="e">
        <f t="shared" si="1"/>
        <v>#DIV/0!</v>
      </c>
      <c r="M32" s="214">
        <f t="shared" si="2"/>
        <v>114.307942887465</v>
      </c>
      <c r="N32" s="161"/>
    </row>
    <row r="33" spans="1:14" s="3" customFormat="1" ht="18.75" thickBot="1" x14ac:dyDescent="0.3">
      <c r="A33" s="25"/>
      <c r="B33" s="19">
        <v>2</v>
      </c>
      <c r="C33" s="26"/>
      <c r="D33" s="434" t="s">
        <v>419</v>
      </c>
      <c r="E33" s="434"/>
      <c r="F33" s="27">
        <v>22</v>
      </c>
      <c r="G33" s="215">
        <v>0</v>
      </c>
      <c r="H33" s="215">
        <v>0</v>
      </c>
      <c r="I33" s="215">
        <v>0</v>
      </c>
      <c r="J33" s="215">
        <v>0</v>
      </c>
      <c r="K33" s="215">
        <v>0</v>
      </c>
      <c r="L33" s="214">
        <v>0</v>
      </c>
      <c r="M33" s="214">
        <v>0</v>
      </c>
      <c r="N33" s="162"/>
    </row>
    <row r="34" spans="1:14" ht="15.75" customHeight="1" thickBot="1" x14ac:dyDescent="0.3">
      <c r="A34" s="435"/>
      <c r="B34" s="19">
        <v>3</v>
      </c>
      <c r="C34" s="26"/>
      <c r="D34" s="433" t="s">
        <v>420</v>
      </c>
      <c r="E34" s="436"/>
      <c r="F34" s="27">
        <v>23</v>
      </c>
      <c r="G34" s="215"/>
      <c r="H34" s="215"/>
      <c r="I34" s="215">
        <v>0</v>
      </c>
      <c r="J34" s="215">
        <v>0</v>
      </c>
      <c r="K34" s="215">
        <v>0</v>
      </c>
      <c r="L34" s="214">
        <v>0</v>
      </c>
      <c r="M34" s="214">
        <v>0</v>
      </c>
      <c r="N34" s="161"/>
    </row>
    <row r="35" spans="1:14" ht="18.75" thickBot="1" x14ac:dyDescent="0.3">
      <c r="A35" s="435"/>
      <c r="B35" s="19">
        <v>4</v>
      </c>
      <c r="C35" s="26"/>
      <c r="D35" s="433" t="s">
        <v>421</v>
      </c>
      <c r="E35" s="436"/>
      <c r="F35" s="27">
        <v>24</v>
      </c>
      <c r="G35" s="215">
        <v>0</v>
      </c>
      <c r="H35" s="215">
        <v>0</v>
      </c>
      <c r="I35" s="215">
        <v>0</v>
      </c>
      <c r="J35" s="214">
        <v>0</v>
      </c>
      <c r="K35" s="214">
        <v>0</v>
      </c>
      <c r="L35" s="214">
        <v>0</v>
      </c>
      <c r="M35" s="214">
        <v>0</v>
      </c>
      <c r="N35" s="161"/>
    </row>
    <row r="36" spans="1:14" ht="35.450000000000003" customHeight="1" thickBot="1" x14ac:dyDescent="0.3">
      <c r="A36" s="435"/>
      <c r="B36" s="19">
        <v>5</v>
      </c>
      <c r="C36" s="26"/>
      <c r="D36" s="433" t="s">
        <v>422</v>
      </c>
      <c r="E36" s="436"/>
      <c r="F36" s="27">
        <v>25</v>
      </c>
      <c r="G36" s="215">
        <v>0</v>
      </c>
      <c r="H36" s="215">
        <v>0</v>
      </c>
      <c r="I36" s="215">
        <v>0</v>
      </c>
      <c r="J36" s="214">
        <v>0</v>
      </c>
      <c r="K36" s="214">
        <v>0</v>
      </c>
      <c r="L36" s="214">
        <v>0</v>
      </c>
      <c r="M36" s="214">
        <v>0</v>
      </c>
      <c r="N36" s="161"/>
    </row>
    <row r="37" spans="1:14" ht="42" customHeight="1" thickBot="1" x14ac:dyDescent="0.3">
      <c r="A37" s="187" t="s">
        <v>41</v>
      </c>
      <c r="B37" s="188"/>
      <c r="C37" s="189"/>
      <c r="D37" s="431" t="s">
        <v>423</v>
      </c>
      <c r="E37" s="431"/>
      <c r="F37" s="27">
        <v>26</v>
      </c>
      <c r="G37" s="217">
        <f>G31-G32-G33-+G34-G35-G36</f>
        <v>-35659</v>
      </c>
      <c r="H37" s="217">
        <f>H31-H32-H33-+H34-H35-H36</f>
        <v>-176344</v>
      </c>
      <c r="I37" s="215">
        <f t="shared" si="0"/>
        <v>494.52873047477493</v>
      </c>
      <c r="J37" s="217">
        <f t="shared" ref="J37:K37" si="6">J31-J32-J33-+J34-J35-J36</f>
        <v>3419.2703999999735</v>
      </c>
      <c r="K37" s="217">
        <f t="shared" si="6"/>
        <v>3908.4976559999654</v>
      </c>
      <c r="L37" s="214">
        <f t="shared" si="1"/>
        <v>-1.9389774531597181</v>
      </c>
      <c r="M37" s="214">
        <f t="shared" si="2"/>
        <v>114.307942887465</v>
      </c>
    </row>
    <row r="38" spans="1:14" ht="29.45" customHeight="1" thickBot="1" x14ac:dyDescent="0.3">
      <c r="A38" s="430"/>
      <c r="B38" s="188">
        <v>1</v>
      </c>
      <c r="C38" s="189"/>
      <c r="D38" s="431" t="s">
        <v>42</v>
      </c>
      <c r="E38" s="431"/>
      <c r="F38" s="27">
        <v>27</v>
      </c>
      <c r="G38" s="217">
        <v>0</v>
      </c>
      <c r="H38" s="217">
        <v>0</v>
      </c>
      <c r="I38" s="215">
        <v>0</v>
      </c>
      <c r="J38" s="216">
        <v>0</v>
      </c>
      <c r="K38" s="216">
        <v>0</v>
      </c>
      <c r="L38" s="214">
        <v>0</v>
      </c>
      <c r="M38" s="214">
        <v>0</v>
      </c>
    </row>
    <row r="39" spans="1:14" ht="34.9" customHeight="1" thickBot="1" x14ac:dyDescent="0.3">
      <c r="A39" s="430"/>
      <c r="B39" s="188">
        <v>2</v>
      </c>
      <c r="C39" s="189"/>
      <c r="D39" s="431" t="s">
        <v>43</v>
      </c>
      <c r="E39" s="431"/>
      <c r="F39" s="27">
        <v>28</v>
      </c>
      <c r="G39" s="217">
        <v>0</v>
      </c>
      <c r="H39" s="217">
        <v>0</v>
      </c>
      <c r="I39" s="215">
        <v>0</v>
      </c>
      <c r="J39" s="216">
        <v>0</v>
      </c>
      <c r="K39" s="216">
        <v>0</v>
      </c>
      <c r="L39" s="214">
        <v>0</v>
      </c>
      <c r="M39" s="214">
        <v>0</v>
      </c>
    </row>
    <row r="40" spans="1:14" ht="31.15" customHeight="1" thickBot="1" x14ac:dyDescent="0.3">
      <c r="A40" s="430"/>
      <c r="B40" s="188">
        <v>3</v>
      </c>
      <c r="C40" s="189"/>
      <c r="D40" s="431" t="s">
        <v>44</v>
      </c>
      <c r="E40" s="431"/>
      <c r="F40" s="27">
        <v>29</v>
      </c>
      <c r="G40" s="217">
        <v>0</v>
      </c>
      <c r="H40" s="217">
        <v>0</v>
      </c>
      <c r="I40" s="215">
        <v>0</v>
      </c>
      <c r="J40" s="216">
        <f>J37</f>
        <v>3419.2703999999735</v>
      </c>
      <c r="K40" s="216">
        <f>K37</f>
        <v>3908.4976559999654</v>
      </c>
      <c r="L40" s="214" t="e">
        <f t="shared" si="1"/>
        <v>#DIV/0!</v>
      </c>
      <c r="M40" s="214">
        <f t="shared" si="2"/>
        <v>114.307942887465</v>
      </c>
    </row>
    <row r="41" spans="1:14" ht="69" customHeight="1" thickBot="1" x14ac:dyDescent="0.3">
      <c r="A41" s="430"/>
      <c r="B41" s="188">
        <v>4</v>
      </c>
      <c r="C41" s="189"/>
      <c r="D41" s="431" t="s">
        <v>45</v>
      </c>
      <c r="E41" s="431"/>
      <c r="F41" s="27">
        <v>30</v>
      </c>
      <c r="G41" s="217">
        <v>0</v>
      </c>
      <c r="H41" s="217">
        <v>0</v>
      </c>
      <c r="I41" s="215">
        <v>0</v>
      </c>
      <c r="J41" s="216">
        <v>0</v>
      </c>
      <c r="K41" s="216">
        <v>0</v>
      </c>
      <c r="L41" s="214">
        <v>0</v>
      </c>
      <c r="M41" s="214">
        <v>0</v>
      </c>
    </row>
    <row r="42" spans="1:14" ht="34.15" customHeight="1" thickBot="1" x14ac:dyDescent="0.3">
      <c r="A42" s="430"/>
      <c r="B42" s="188">
        <v>5</v>
      </c>
      <c r="C42" s="189"/>
      <c r="D42" s="431" t="s">
        <v>46</v>
      </c>
      <c r="E42" s="431"/>
      <c r="F42" s="27">
        <v>31</v>
      </c>
      <c r="G42" s="217">
        <v>0</v>
      </c>
      <c r="H42" s="217">
        <v>0</v>
      </c>
      <c r="I42" s="215">
        <v>0</v>
      </c>
      <c r="J42" s="216">
        <v>0</v>
      </c>
      <c r="K42" s="216">
        <v>0</v>
      </c>
      <c r="L42" s="214">
        <v>0</v>
      </c>
      <c r="M42" s="214">
        <v>0</v>
      </c>
    </row>
    <row r="43" spans="1:14" s="248" customFormat="1" ht="43.15" customHeight="1" thickBot="1" x14ac:dyDescent="0.3">
      <c r="A43" s="430"/>
      <c r="B43" s="19">
        <v>6</v>
      </c>
      <c r="C43" s="26"/>
      <c r="D43" s="434" t="s">
        <v>424</v>
      </c>
      <c r="E43" s="434"/>
      <c r="F43" s="270">
        <v>32</v>
      </c>
      <c r="G43" s="217">
        <f>G37</f>
        <v>-35659</v>
      </c>
      <c r="H43" s="217">
        <v>0</v>
      </c>
      <c r="I43" s="215">
        <f t="shared" si="0"/>
        <v>0</v>
      </c>
      <c r="J43" s="217">
        <v>0</v>
      </c>
      <c r="K43" s="217">
        <v>0</v>
      </c>
      <c r="L43" s="214">
        <v>0</v>
      </c>
      <c r="M43" s="214">
        <v>0</v>
      </c>
    </row>
    <row r="44" spans="1:14" ht="40.5" customHeight="1" thickBot="1" x14ac:dyDescent="0.3">
      <c r="A44" s="430"/>
      <c r="B44" s="188">
        <v>7</v>
      </c>
      <c r="C44" s="189"/>
      <c r="D44" s="431" t="s">
        <v>47</v>
      </c>
      <c r="E44" s="431"/>
      <c r="F44" s="27">
        <v>33</v>
      </c>
      <c r="G44" s="217">
        <v>0</v>
      </c>
      <c r="H44" s="217">
        <v>0</v>
      </c>
      <c r="I44" s="215">
        <v>0</v>
      </c>
      <c r="J44" s="216">
        <v>0</v>
      </c>
      <c r="K44" s="216">
        <v>0</v>
      </c>
      <c r="L44" s="214">
        <v>0</v>
      </c>
      <c r="M44" s="214">
        <v>0</v>
      </c>
    </row>
    <row r="45" spans="1:14" ht="53.65" customHeight="1" thickBot="1" x14ac:dyDescent="0.3">
      <c r="A45" s="430"/>
      <c r="B45" s="188">
        <v>8</v>
      </c>
      <c r="C45" s="189"/>
      <c r="D45" s="431" t="s">
        <v>425</v>
      </c>
      <c r="E45" s="431"/>
      <c r="F45" s="27">
        <v>34</v>
      </c>
      <c r="G45" s="217">
        <v>0</v>
      </c>
      <c r="H45" s="217">
        <v>0</v>
      </c>
      <c r="I45" s="215">
        <v>0</v>
      </c>
      <c r="J45" s="216">
        <v>0</v>
      </c>
      <c r="K45" s="216">
        <v>0</v>
      </c>
      <c r="L45" s="214">
        <v>0</v>
      </c>
      <c r="M45" s="214">
        <v>0</v>
      </c>
    </row>
    <row r="46" spans="1:14" ht="18.75" thickBot="1" x14ac:dyDescent="0.3">
      <c r="A46" s="430"/>
      <c r="B46" s="188"/>
      <c r="C46" s="189" t="s">
        <v>11</v>
      </c>
      <c r="D46" s="431" t="s">
        <v>48</v>
      </c>
      <c r="E46" s="431"/>
      <c r="F46" s="27">
        <v>35</v>
      </c>
      <c r="G46" s="217">
        <v>0</v>
      </c>
      <c r="H46" s="217">
        <v>0</v>
      </c>
      <c r="I46" s="215">
        <v>0</v>
      </c>
      <c r="J46" s="216">
        <v>0</v>
      </c>
      <c r="K46" s="216">
        <v>0</v>
      </c>
      <c r="L46" s="214">
        <v>0</v>
      </c>
      <c r="M46" s="214">
        <v>0</v>
      </c>
    </row>
    <row r="47" spans="1:14" ht="18.75" thickBot="1" x14ac:dyDescent="0.3">
      <c r="A47" s="430"/>
      <c r="B47" s="188"/>
      <c r="C47" s="189" t="s">
        <v>13</v>
      </c>
      <c r="D47" s="431" t="s">
        <v>49</v>
      </c>
      <c r="E47" s="431"/>
      <c r="F47" s="27">
        <v>36</v>
      </c>
      <c r="G47" s="217">
        <v>0</v>
      </c>
      <c r="H47" s="217">
        <v>0</v>
      </c>
      <c r="I47" s="215">
        <v>0</v>
      </c>
      <c r="J47" s="216">
        <v>0</v>
      </c>
      <c r="K47" s="216">
        <v>0</v>
      </c>
      <c r="L47" s="214">
        <v>0</v>
      </c>
      <c r="M47" s="214">
        <v>0</v>
      </c>
    </row>
    <row r="48" spans="1:14" ht="30" customHeight="1" thickBot="1" x14ac:dyDescent="0.3">
      <c r="A48" s="430"/>
      <c r="B48" s="188"/>
      <c r="C48" s="189" t="s">
        <v>50</v>
      </c>
      <c r="D48" s="431" t="s">
        <v>51</v>
      </c>
      <c r="E48" s="431"/>
      <c r="F48" s="27">
        <v>37</v>
      </c>
      <c r="G48" s="217">
        <v>0</v>
      </c>
      <c r="H48" s="217">
        <v>0</v>
      </c>
      <c r="I48" s="215">
        <v>0</v>
      </c>
      <c r="J48" s="216">
        <v>0</v>
      </c>
      <c r="K48" s="216">
        <v>0</v>
      </c>
      <c r="L48" s="214">
        <v>0</v>
      </c>
      <c r="M48" s="214">
        <v>0</v>
      </c>
    </row>
    <row r="49" spans="1:13" ht="44.45" customHeight="1" thickBot="1" x14ac:dyDescent="0.3">
      <c r="A49" s="430"/>
      <c r="B49" s="188">
        <v>9</v>
      </c>
      <c r="C49" s="189"/>
      <c r="D49" s="431" t="s">
        <v>426</v>
      </c>
      <c r="E49" s="431"/>
      <c r="F49" s="27">
        <v>38</v>
      </c>
      <c r="G49" s="217">
        <v>0</v>
      </c>
      <c r="H49" s="217">
        <v>0</v>
      </c>
      <c r="I49" s="215">
        <v>0</v>
      </c>
      <c r="J49" s="216">
        <v>0</v>
      </c>
      <c r="K49" s="216">
        <v>0</v>
      </c>
      <c r="L49" s="214">
        <v>0</v>
      </c>
      <c r="M49" s="214">
        <v>0</v>
      </c>
    </row>
    <row r="50" spans="1:13" ht="18.75" thickBot="1" x14ac:dyDescent="0.3">
      <c r="A50" s="187" t="s">
        <v>52</v>
      </c>
      <c r="B50" s="188"/>
      <c r="C50" s="189"/>
      <c r="D50" s="431" t="s">
        <v>53</v>
      </c>
      <c r="E50" s="431"/>
      <c r="F50" s="27">
        <v>39</v>
      </c>
      <c r="G50" s="217">
        <v>0</v>
      </c>
      <c r="H50" s="217">
        <v>0</v>
      </c>
      <c r="I50" s="215">
        <v>0</v>
      </c>
      <c r="J50" s="216">
        <v>0</v>
      </c>
      <c r="K50" s="216">
        <v>0</v>
      </c>
      <c r="L50" s="214">
        <v>0</v>
      </c>
      <c r="M50" s="214">
        <v>0</v>
      </c>
    </row>
    <row r="51" spans="1:13" ht="18.75" thickBot="1" x14ac:dyDescent="0.3">
      <c r="A51" s="187" t="s">
        <v>54</v>
      </c>
      <c r="B51" s="188"/>
      <c r="C51" s="189"/>
      <c r="D51" s="431" t="s">
        <v>441</v>
      </c>
      <c r="E51" s="431"/>
      <c r="F51" s="27">
        <v>40</v>
      </c>
      <c r="G51" s="217">
        <v>0</v>
      </c>
      <c r="H51" s="217">
        <v>0</v>
      </c>
      <c r="I51" s="215">
        <v>0</v>
      </c>
      <c r="J51" s="216">
        <v>0</v>
      </c>
      <c r="K51" s="216">
        <v>0</v>
      </c>
      <c r="L51" s="214">
        <v>0</v>
      </c>
      <c r="M51" s="214">
        <v>0</v>
      </c>
    </row>
    <row r="52" spans="1:13" ht="18.75" thickBot="1" x14ac:dyDescent="0.3">
      <c r="A52" s="187"/>
      <c r="B52" s="188"/>
      <c r="C52" s="189" t="s">
        <v>11</v>
      </c>
      <c r="D52" s="431" t="s">
        <v>56</v>
      </c>
      <c r="E52" s="431"/>
      <c r="F52" s="27">
        <v>41</v>
      </c>
      <c r="G52" s="217">
        <v>0</v>
      </c>
      <c r="H52" s="217">
        <v>0</v>
      </c>
      <c r="I52" s="215">
        <v>0</v>
      </c>
      <c r="J52" s="216">
        <v>0</v>
      </c>
      <c r="K52" s="216">
        <v>0</v>
      </c>
      <c r="L52" s="214">
        <v>0</v>
      </c>
      <c r="M52" s="214">
        <v>0</v>
      </c>
    </row>
    <row r="53" spans="1:13" ht="18.75" thickBot="1" x14ac:dyDescent="0.3">
      <c r="A53" s="187"/>
      <c r="B53" s="188"/>
      <c r="C53" s="189" t="s">
        <v>13</v>
      </c>
      <c r="D53" s="431" t="s">
        <v>57</v>
      </c>
      <c r="E53" s="431"/>
      <c r="F53" s="27">
        <v>42</v>
      </c>
      <c r="G53" s="217">
        <v>0</v>
      </c>
      <c r="H53" s="217">
        <v>0</v>
      </c>
      <c r="I53" s="215">
        <v>0</v>
      </c>
      <c r="J53" s="216">
        <v>0</v>
      </c>
      <c r="K53" s="216">
        <v>0</v>
      </c>
      <c r="L53" s="214">
        <v>0</v>
      </c>
      <c r="M53" s="214">
        <v>0</v>
      </c>
    </row>
    <row r="54" spans="1:13" ht="18.75" thickBot="1" x14ac:dyDescent="0.3">
      <c r="A54" s="187"/>
      <c r="B54" s="188"/>
      <c r="C54" s="189" t="s">
        <v>50</v>
      </c>
      <c r="D54" s="431" t="s">
        <v>58</v>
      </c>
      <c r="E54" s="431"/>
      <c r="F54" s="27">
        <v>43</v>
      </c>
      <c r="G54" s="217">
        <v>0</v>
      </c>
      <c r="H54" s="217">
        <v>0</v>
      </c>
      <c r="I54" s="215">
        <v>0</v>
      </c>
      <c r="J54" s="216">
        <v>0</v>
      </c>
      <c r="K54" s="216">
        <v>0</v>
      </c>
      <c r="L54" s="214">
        <v>0</v>
      </c>
      <c r="M54" s="214">
        <v>0</v>
      </c>
    </row>
    <row r="55" spans="1:13" ht="18.75" thickBot="1" x14ac:dyDescent="0.3">
      <c r="A55" s="187"/>
      <c r="B55" s="188"/>
      <c r="C55" s="189" t="s">
        <v>59</v>
      </c>
      <c r="D55" s="431" t="s">
        <v>60</v>
      </c>
      <c r="E55" s="431"/>
      <c r="F55" s="27">
        <v>44</v>
      </c>
      <c r="G55" s="217">
        <v>0</v>
      </c>
      <c r="H55" s="217">
        <v>0</v>
      </c>
      <c r="I55" s="215">
        <v>0</v>
      </c>
      <c r="J55" s="216">
        <v>0</v>
      </c>
      <c r="K55" s="216">
        <v>0</v>
      </c>
      <c r="L55" s="214">
        <v>0</v>
      </c>
      <c r="M55" s="214">
        <v>0</v>
      </c>
    </row>
    <row r="56" spans="1:13" ht="18.75" thickBot="1" x14ac:dyDescent="0.3">
      <c r="A56" s="187"/>
      <c r="B56" s="188"/>
      <c r="C56" s="189" t="s">
        <v>61</v>
      </c>
      <c r="D56" s="431" t="s">
        <v>62</v>
      </c>
      <c r="E56" s="431"/>
      <c r="F56" s="27">
        <v>45</v>
      </c>
      <c r="G56" s="217">
        <v>0</v>
      </c>
      <c r="H56" s="217">
        <v>0</v>
      </c>
      <c r="I56" s="215">
        <v>0</v>
      </c>
      <c r="J56" s="216">
        <v>0</v>
      </c>
      <c r="K56" s="216">
        <v>0</v>
      </c>
      <c r="L56" s="214">
        <v>0</v>
      </c>
      <c r="M56" s="214">
        <v>0</v>
      </c>
    </row>
    <row r="57" spans="1:13" ht="18.75" thickBot="1" x14ac:dyDescent="0.3">
      <c r="A57" s="187" t="s">
        <v>63</v>
      </c>
      <c r="B57" s="188"/>
      <c r="C57" s="189"/>
      <c r="D57" s="431" t="s">
        <v>64</v>
      </c>
      <c r="E57" s="431"/>
      <c r="F57" s="27">
        <v>46</v>
      </c>
      <c r="G57" s="217">
        <v>1497</v>
      </c>
      <c r="H57" s="217">
        <v>2800</v>
      </c>
      <c r="I57" s="215">
        <f t="shared" si="0"/>
        <v>187.04074816299266</v>
      </c>
      <c r="J57" s="216">
        <f>H57*103%</f>
        <v>2884</v>
      </c>
      <c r="K57" s="216">
        <v>2971</v>
      </c>
      <c r="L57" s="214">
        <f t="shared" si="1"/>
        <v>103</v>
      </c>
      <c r="M57" s="214">
        <f t="shared" si="2"/>
        <v>103.01664355062414</v>
      </c>
    </row>
    <row r="58" spans="1:13" ht="18.75" thickBot="1" x14ac:dyDescent="0.3">
      <c r="A58" s="187"/>
      <c r="B58" s="188">
        <v>1</v>
      </c>
      <c r="C58" s="189"/>
      <c r="D58" s="431" t="s">
        <v>65</v>
      </c>
      <c r="E58" s="431"/>
      <c r="F58" s="27">
        <v>47</v>
      </c>
      <c r="G58" s="217">
        <v>0</v>
      </c>
      <c r="H58" s="217">
        <v>0</v>
      </c>
      <c r="I58" s="215">
        <v>0</v>
      </c>
      <c r="J58" s="216">
        <v>0</v>
      </c>
      <c r="K58" s="216">
        <v>0</v>
      </c>
      <c r="L58" s="214">
        <v>0</v>
      </c>
      <c r="M58" s="214">
        <v>0</v>
      </c>
    </row>
    <row r="59" spans="1:13" ht="26.25" thickBot="1" x14ac:dyDescent="0.3">
      <c r="A59" s="187"/>
      <c r="B59" s="188"/>
      <c r="C59" s="189"/>
      <c r="D59" s="221"/>
      <c r="E59" s="221" t="s">
        <v>66</v>
      </c>
      <c r="F59" s="27">
        <v>48</v>
      </c>
      <c r="G59" s="217">
        <v>0</v>
      </c>
      <c r="H59" s="217">
        <v>0</v>
      </c>
      <c r="I59" s="215">
        <v>0</v>
      </c>
      <c r="J59" s="216">
        <v>0</v>
      </c>
      <c r="K59" s="216">
        <v>0</v>
      </c>
      <c r="L59" s="214">
        <v>0</v>
      </c>
      <c r="M59" s="214">
        <v>0</v>
      </c>
    </row>
    <row r="60" spans="1:13" ht="18.75" thickBot="1" x14ac:dyDescent="0.3">
      <c r="A60" s="187" t="s">
        <v>67</v>
      </c>
      <c r="B60" s="188"/>
      <c r="C60" s="189"/>
      <c r="D60" s="431" t="s">
        <v>68</v>
      </c>
      <c r="E60" s="431"/>
      <c r="F60" s="27">
        <v>49</v>
      </c>
      <c r="G60" s="217">
        <f>'Anexa 4  '!F8</f>
        <v>1497</v>
      </c>
      <c r="H60" s="217">
        <f>'Anexa 4  '!G19</f>
        <v>2767</v>
      </c>
      <c r="I60" s="215">
        <f t="shared" si="0"/>
        <v>184.8363393453574</v>
      </c>
      <c r="J60" s="217">
        <f>'Anexa 4  '!H19</f>
        <v>2884</v>
      </c>
      <c r="K60" s="214">
        <v>2971</v>
      </c>
      <c r="L60" s="214">
        <f t="shared" si="1"/>
        <v>104.22840621611853</v>
      </c>
      <c r="M60" s="214">
        <f t="shared" si="2"/>
        <v>103.01664355062414</v>
      </c>
    </row>
    <row r="61" spans="1:13" ht="18.75" thickBot="1" x14ac:dyDescent="0.3">
      <c r="A61" s="187" t="s">
        <v>69</v>
      </c>
      <c r="B61" s="38"/>
      <c r="C61" s="189"/>
      <c r="D61" s="431" t="s">
        <v>70</v>
      </c>
      <c r="E61" s="431"/>
      <c r="F61" s="27"/>
      <c r="G61" s="218"/>
      <c r="H61" s="218"/>
      <c r="I61" s="215">
        <v>0</v>
      </c>
      <c r="J61" s="220"/>
      <c r="K61" s="220"/>
      <c r="L61" s="214">
        <v>0</v>
      </c>
      <c r="M61" s="214">
        <v>0</v>
      </c>
    </row>
    <row r="62" spans="1:13" ht="18.75" thickBot="1" x14ac:dyDescent="0.3">
      <c r="A62" s="430"/>
      <c r="B62" s="188">
        <v>1</v>
      </c>
      <c r="C62" s="189"/>
      <c r="D62" s="431" t="s">
        <v>71</v>
      </c>
      <c r="E62" s="431"/>
      <c r="F62" s="27">
        <v>50</v>
      </c>
      <c r="G62" s="267">
        <f>'Anexa 2'!J167</f>
        <v>58</v>
      </c>
      <c r="H62" s="267">
        <f>'Anexa 2'!N167</f>
        <v>79</v>
      </c>
      <c r="I62" s="215">
        <f t="shared" si="0"/>
        <v>136.20689655172413</v>
      </c>
      <c r="J62" s="267">
        <v>81</v>
      </c>
      <c r="K62" s="267">
        <v>83</v>
      </c>
      <c r="L62" s="214">
        <f t="shared" si="1"/>
        <v>102.53164556962024</v>
      </c>
      <c r="M62" s="214">
        <f t="shared" si="2"/>
        <v>102.46913580246914</v>
      </c>
    </row>
    <row r="63" spans="1:13" ht="18.75" thickBot="1" x14ac:dyDescent="0.3">
      <c r="A63" s="430"/>
      <c r="B63" s="188">
        <v>2</v>
      </c>
      <c r="C63" s="189"/>
      <c r="D63" s="431" t="s">
        <v>72</v>
      </c>
      <c r="E63" s="431"/>
      <c r="F63" s="27">
        <v>51</v>
      </c>
      <c r="G63" s="267">
        <f>'Anexa 2'!J168</f>
        <v>59</v>
      </c>
      <c r="H63" s="267">
        <f>'Anexa 2'!N168</f>
        <v>72</v>
      </c>
      <c r="I63" s="215">
        <f t="shared" si="0"/>
        <v>122.03389830508475</v>
      </c>
      <c r="J63" s="268">
        <v>74</v>
      </c>
      <c r="K63" s="268">
        <v>76</v>
      </c>
      <c r="L63" s="214">
        <f t="shared" si="1"/>
        <v>102.77777777777777</v>
      </c>
      <c r="M63" s="214">
        <f t="shared" si="2"/>
        <v>102.70270270270269</v>
      </c>
    </row>
    <row r="64" spans="1:13" ht="30" customHeight="1" thickBot="1" x14ac:dyDescent="0.3">
      <c r="A64" s="430"/>
      <c r="B64" s="188">
        <v>3</v>
      </c>
      <c r="C64" s="189"/>
      <c r="D64" s="432" t="s">
        <v>427</v>
      </c>
      <c r="E64" s="432"/>
      <c r="F64" s="27">
        <v>52</v>
      </c>
      <c r="G64" s="217">
        <f>'Anexa 2'!J169</f>
        <v>7942.0903954802261</v>
      </c>
      <c r="H64" s="217">
        <f>'Anexa 2'!N170</f>
        <v>10160.87962962963</v>
      </c>
      <c r="I64" s="215">
        <f t="shared" si="0"/>
        <v>127.93709368269211</v>
      </c>
      <c r="J64" s="217">
        <f>(J22/J63)/12*1000</f>
        <v>10660.73198198198</v>
      </c>
      <c r="K64" s="217">
        <f>(K22/K63)/12*1000</f>
        <v>10691.591995614035</v>
      </c>
      <c r="L64" s="214">
        <f t="shared" si="1"/>
        <v>104.91938070887836</v>
      </c>
      <c r="M64" s="214">
        <f t="shared" si="2"/>
        <v>100.28947368421055</v>
      </c>
    </row>
    <row r="65" spans="1:13" ht="40.15" customHeight="1" thickBot="1" x14ac:dyDescent="0.3">
      <c r="A65" s="430"/>
      <c r="B65" s="188">
        <v>4</v>
      </c>
      <c r="C65" s="189"/>
      <c r="D65" s="428" t="s">
        <v>428</v>
      </c>
      <c r="E65" s="429"/>
      <c r="F65" s="27">
        <v>53</v>
      </c>
      <c r="G65" s="217">
        <f>'Anexa 2'!J171</f>
        <v>7942.09</v>
      </c>
      <c r="H65" s="217">
        <f>'Anexa 2'!N171</f>
        <v>10135.416666666666</v>
      </c>
      <c r="I65" s="215">
        <f t="shared" si="0"/>
        <v>127.61649221636453</v>
      </c>
      <c r="J65" s="217">
        <f>(J22/J63)/12*1000</f>
        <v>10660.73198198198</v>
      </c>
      <c r="K65" s="217">
        <f>(K22/K63)/12*1000</f>
        <v>10691.591995614035</v>
      </c>
      <c r="L65" s="214">
        <f t="shared" si="1"/>
        <v>105.18296713980166</v>
      </c>
      <c r="M65" s="214">
        <f t="shared" si="2"/>
        <v>100.28947368421055</v>
      </c>
    </row>
    <row r="66" spans="1:13" ht="29.65" customHeight="1" thickBot="1" x14ac:dyDescent="0.3">
      <c r="A66" s="430"/>
      <c r="B66" s="188">
        <v>5</v>
      </c>
      <c r="C66" s="189"/>
      <c r="D66" s="431" t="s">
        <v>429</v>
      </c>
      <c r="E66" s="431"/>
      <c r="F66" s="27">
        <v>54</v>
      </c>
      <c r="G66" s="217">
        <f>G13/G63</f>
        <v>3042.1355932203392</v>
      </c>
      <c r="H66" s="217">
        <f>H13/H63</f>
        <v>2504.2777777777778</v>
      </c>
      <c r="I66" s="215">
        <f t="shared" si="0"/>
        <v>82.319729053457593</v>
      </c>
      <c r="J66" s="217">
        <f>J13/J63</f>
        <v>2509.6924324324323</v>
      </c>
      <c r="K66" s="217">
        <f>K13/K63</f>
        <v>2516.9573315789471</v>
      </c>
      <c r="L66" s="214">
        <f t="shared" si="1"/>
        <v>100.21621621621621</v>
      </c>
      <c r="M66" s="214">
        <f t="shared" si="2"/>
        <v>100.28947368421053</v>
      </c>
    </row>
    <row r="67" spans="1:13" ht="27.75" customHeight="1" thickBot="1" x14ac:dyDescent="0.3">
      <c r="A67" s="430"/>
      <c r="B67" s="188">
        <v>6</v>
      </c>
      <c r="C67" s="189"/>
      <c r="D67" s="432" t="s">
        <v>430</v>
      </c>
      <c r="E67" s="432"/>
      <c r="F67" s="27">
        <v>55</v>
      </c>
      <c r="G67" s="217">
        <f>'Anexa 2'!J173</f>
        <v>2963.1694915254238</v>
      </c>
      <c r="H67" s="217">
        <f>'Anexa 2'!N173</f>
        <v>2504.2777777777778</v>
      </c>
      <c r="I67" s="215">
        <f t="shared" si="0"/>
        <v>84.513484123670196</v>
      </c>
      <c r="J67" s="216">
        <f>J13/J63</f>
        <v>2509.6924324324323</v>
      </c>
      <c r="K67" s="216">
        <f>K13/K63</f>
        <v>2516.9573315789471</v>
      </c>
      <c r="L67" s="214">
        <f t="shared" si="1"/>
        <v>100.21621621621621</v>
      </c>
      <c r="M67" s="214">
        <f t="shared" si="2"/>
        <v>100.28947368421053</v>
      </c>
    </row>
    <row r="68" spans="1:13" ht="28.15" customHeight="1" thickBot="1" x14ac:dyDescent="0.3">
      <c r="A68" s="430"/>
      <c r="B68" s="188">
        <v>7</v>
      </c>
      <c r="C68" s="189"/>
      <c r="D68" s="431" t="s">
        <v>73</v>
      </c>
      <c r="E68" s="431"/>
      <c r="F68" s="27">
        <v>56</v>
      </c>
      <c r="G68" s="219">
        <v>0</v>
      </c>
      <c r="H68" s="219">
        <v>0</v>
      </c>
      <c r="I68" s="215">
        <v>0</v>
      </c>
      <c r="J68" s="216">
        <v>0</v>
      </c>
      <c r="K68" s="216">
        <v>0</v>
      </c>
      <c r="L68" s="214">
        <v>0</v>
      </c>
      <c r="M68" s="214">
        <v>0</v>
      </c>
    </row>
    <row r="69" spans="1:13" ht="31.9" customHeight="1" thickBot="1" x14ac:dyDescent="0.3">
      <c r="A69" s="430"/>
      <c r="B69" s="188">
        <v>8</v>
      </c>
      <c r="C69" s="189"/>
      <c r="D69" s="431" t="s">
        <v>445</v>
      </c>
      <c r="E69" s="431"/>
      <c r="F69" s="27">
        <v>57</v>
      </c>
      <c r="G69" s="217">
        <f>(G17/G12)*1000</f>
        <v>1193.0349852777886</v>
      </c>
      <c r="H69" s="217">
        <f>(H17/H12)*1000</f>
        <v>1972.0314412020859</v>
      </c>
      <c r="I69" s="215">
        <f t="shared" si="0"/>
        <v>165.29535726422259</v>
      </c>
      <c r="J69" s="216">
        <f>(J17/J12)*1000</f>
        <v>978.21605353382813</v>
      </c>
      <c r="K69" s="216">
        <f>(K17/K12)*1000</f>
        <v>975.82735621859683</v>
      </c>
      <c r="L69" s="214">
        <f t="shared" si="1"/>
        <v>49.604485663653499</v>
      </c>
      <c r="M69" s="214">
        <f t="shared" si="2"/>
        <v>99.755810865442044</v>
      </c>
    </row>
    <row r="70" spans="1:13" ht="25.9" customHeight="1" thickBot="1" x14ac:dyDescent="0.3">
      <c r="A70" s="430"/>
      <c r="B70" s="188">
        <v>9</v>
      </c>
      <c r="C70" s="189"/>
      <c r="D70" s="431" t="s">
        <v>74</v>
      </c>
      <c r="E70" s="431"/>
      <c r="F70" s="27">
        <v>58</v>
      </c>
      <c r="G70" s="217">
        <f>'Anexa 2'!J180</f>
        <v>1337837</v>
      </c>
      <c r="H70" s="217">
        <f>'Anexa 2'!N180</f>
        <v>1379697</v>
      </c>
      <c r="I70" s="215">
        <f t="shared" si="0"/>
        <v>103.12893125246198</v>
      </c>
      <c r="J70" s="217">
        <v>0</v>
      </c>
      <c r="K70" s="217">
        <v>0</v>
      </c>
      <c r="L70" s="214">
        <v>0</v>
      </c>
      <c r="M70" s="214">
        <v>0</v>
      </c>
    </row>
    <row r="71" spans="1:13" ht="18.75" thickBot="1" x14ac:dyDescent="0.3">
      <c r="A71" s="430"/>
      <c r="B71" s="188">
        <v>10</v>
      </c>
      <c r="C71" s="189"/>
      <c r="D71" s="433" t="s">
        <v>75</v>
      </c>
      <c r="E71" s="433"/>
      <c r="F71" s="27">
        <v>59</v>
      </c>
      <c r="G71" s="217">
        <f>'Anexa 2'!J181</f>
        <v>140496</v>
      </c>
      <c r="H71" s="217">
        <f>'Anexa 2'!N181</f>
        <v>120000</v>
      </c>
      <c r="I71" s="215">
        <f t="shared" si="0"/>
        <v>85.411684318414757</v>
      </c>
      <c r="J71" s="216">
        <v>100000</v>
      </c>
      <c r="K71" s="216">
        <v>90000</v>
      </c>
      <c r="L71" s="214">
        <f t="shared" si="1"/>
        <v>83.333333333333343</v>
      </c>
      <c r="M71" s="214">
        <f t="shared" si="2"/>
        <v>90</v>
      </c>
    </row>
    <row r="72" spans="1:13" x14ac:dyDescent="0.2">
      <c r="A72" s="190"/>
      <c r="C72" s="191"/>
      <c r="D72" s="39"/>
      <c r="E72" s="39"/>
    </row>
    <row r="73" spans="1:13" x14ac:dyDescent="0.2">
      <c r="A73" s="190"/>
      <c r="B73" s="192" t="s">
        <v>432</v>
      </c>
      <c r="C73" s="192"/>
      <c r="D73" s="192"/>
      <c r="E73" s="192"/>
    </row>
    <row r="74" spans="1:13" x14ac:dyDescent="0.2">
      <c r="B74" s="192" t="s">
        <v>433</v>
      </c>
      <c r="H74" s="161"/>
    </row>
    <row r="76" spans="1:13" ht="13.15" customHeight="1" x14ac:dyDescent="0.2">
      <c r="A76" s="231" t="s">
        <v>439</v>
      </c>
      <c r="F76" s="207"/>
      <c r="J76" s="232" t="s">
        <v>436</v>
      </c>
    </row>
    <row r="77" spans="1:13" x14ac:dyDescent="0.2">
      <c r="A77" s="5" t="s">
        <v>453</v>
      </c>
      <c r="F77" s="248"/>
      <c r="J77" s="259" t="s">
        <v>437</v>
      </c>
    </row>
    <row r="79" spans="1:13" ht="13.15" customHeight="1" x14ac:dyDescent="0.2">
      <c r="K79" s="230"/>
      <c r="L79" s="230"/>
      <c r="M79" s="230"/>
    </row>
    <row r="80" spans="1:13" x14ac:dyDescent="0.2">
      <c r="M80" s="4"/>
    </row>
  </sheetData>
  <sheetProtection selectLockedCells="1" selectUnlockedCells="1"/>
  <mergeCells count="68">
    <mergeCell ref="D54:E54"/>
    <mergeCell ref="D56:E56"/>
    <mergeCell ref="D57:E57"/>
    <mergeCell ref="D58:E58"/>
    <mergeCell ref="D37:E37"/>
    <mergeCell ref="D50:E50"/>
    <mergeCell ref="D51:E51"/>
    <mergeCell ref="D52:E52"/>
    <mergeCell ref="D53:E53"/>
    <mergeCell ref="D60:E60"/>
    <mergeCell ref="D61:E61"/>
    <mergeCell ref="A38:A49"/>
    <mergeCell ref="D38:E38"/>
    <mergeCell ref="D39:E39"/>
    <mergeCell ref="D40:E40"/>
    <mergeCell ref="D41:E41"/>
    <mergeCell ref="D42:E42"/>
    <mergeCell ref="D43:E43"/>
    <mergeCell ref="D44:E44"/>
    <mergeCell ref="D45:E45"/>
    <mergeCell ref="D46:E46"/>
    <mergeCell ref="D47:E47"/>
    <mergeCell ref="D48:E48"/>
    <mergeCell ref="D49:E49"/>
    <mergeCell ref="D55:E55"/>
    <mergeCell ref="A6:M6"/>
    <mergeCell ref="A9:C10"/>
    <mergeCell ref="D9:E10"/>
    <mergeCell ref="F9:F10"/>
    <mergeCell ref="G9:G10"/>
    <mergeCell ref="H9:H10"/>
    <mergeCell ref="I9:I10"/>
    <mergeCell ref="J9:J10"/>
    <mergeCell ref="K9:K10"/>
    <mergeCell ref="L9:M9"/>
    <mergeCell ref="B11:C11"/>
    <mergeCell ref="D11:E11"/>
    <mergeCell ref="D12:E12"/>
    <mergeCell ref="A13:A16"/>
    <mergeCell ref="D13:E13"/>
    <mergeCell ref="D16:E16"/>
    <mergeCell ref="D17:E17"/>
    <mergeCell ref="A18:A30"/>
    <mergeCell ref="D18:E18"/>
    <mergeCell ref="B19:B29"/>
    <mergeCell ref="D19:E19"/>
    <mergeCell ref="D20:E20"/>
    <mergeCell ref="D21:E21"/>
    <mergeCell ref="D29:E29"/>
    <mergeCell ref="D30:E30"/>
    <mergeCell ref="D31:E31"/>
    <mergeCell ref="D32:E32"/>
    <mergeCell ref="D33:E33"/>
    <mergeCell ref="A34:A36"/>
    <mergeCell ref="D34:E34"/>
    <mergeCell ref="D35:E35"/>
    <mergeCell ref="D36:E36"/>
    <mergeCell ref="A62:A71"/>
    <mergeCell ref="D62:E62"/>
    <mergeCell ref="D63:E63"/>
    <mergeCell ref="D64:E64"/>
    <mergeCell ref="D65:E65"/>
    <mergeCell ref="D66:E66"/>
    <mergeCell ref="D67:E67"/>
    <mergeCell ref="D68:E68"/>
    <mergeCell ref="D69:E69"/>
    <mergeCell ref="D70:E70"/>
    <mergeCell ref="D71:E71"/>
  </mergeCells>
  <printOptions horizontalCentered="1"/>
  <pageMargins left="0.7" right="0.7" top="0.7" bottom="0.7" header="0.51180555555555596" footer="0.31527777777777799"/>
  <pageSetup paperSize="9" scale="75" firstPageNumber="0" orientation="landscape" verticalDpi="300" r:id="rId1"/>
  <headerFooter alignWithMargins="0">
    <oddFooter>&amp;C&amp;8Pagina &amp;P din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topLeftCell="A52" workbookViewId="0">
      <selection activeCell="A76" sqref="A76:XFD87"/>
    </sheetView>
  </sheetViews>
  <sheetFormatPr defaultColWidth="11.42578125" defaultRowHeight="12.75" x14ac:dyDescent="0.2"/>
  <cols>
    <col min="1" max="1" width="4" style="1" customWidth="1"/>
    <col min="2" max="2" width="2.85546875" style="1" customWidth="1"/>
    <col min="3" max="3" width="2.85546875" style="2" customWidth="1"/>
    <col min="4" max="4" width="3.28515625" style="1" bestFit="1" customWidth="1"/>
    <col min="5" max="5" width="70.7109375" style="3" customWidth="1"/>
    <col min="6" max="6" width="4" style="4" customWidth="1"/>
    <col min="7" max="7" width="15.85546875" style="5" customWidth="1"/>
    <col min="8" max="16384" width="11.42578125" style="5"/>
  </cols>
  <sheetData>
    <row r="1" spans="1:11" ht="15.75" x14ac:dyDescent="0.25">
      <c r="A1" s="40" t="s">
        <v>0</v>
      </c>
      <c r="B1" s="41"/>
      <c r="C1" s="41"/>
      <c r="D1" s="41"/>
      <c r="E1" s="42"/>
      <c r="F1" s="43"/>
    </row>
    <row r="2" spans="1:11" ht="15.75" x14ac:dyDescent="0.25">
      <c r="A2" s="40" t="s">
        <v>350</v>
      </c>
      <c r="B2" s="41"/>
      <c r="C2" s="41"/>
      <c r="D2" s="41"/>
      <c r="E2" s="42"/>
      <c r="F2" s="43"/>
      <c r="G2" s="8"/>
    </row>
    <row r="3" spans="1:11" ht="15.75" x14ac:dyDescent="0.25">
      <c r="A3" s="40" t="s">
        <v>351</v>
      </c>
      <c r="B3" s="41"/>
      <c r="C3" s="41"/>
      <c r="D3" s="41"/>
      <c r="E3" s="42"/>
      <c r="F3" s="43"/>
      <c r="G3" s="8"/>
    </row>
    <row r="4" spans="1:11" ht="15.75" x14ac:dyDescent="0.25">
      <c r="A4" s="40" t="s">
        <v>352</v>
      </c>
      <c r="B4" s="41"/>
      <c r="C4" s="41"/>
      <c r="D4" s="41"/>
      <c r="E4" s="42"/>
      <c r="F4" s="43"/>
      <c r="G4" s="8"/>
    </row>
    <row r="5" spans="1:11" ht="15.75" x14ac:dyDescent="0.25">
      <c r="A5" s="9"/>
      <c r="B5" s="9"/>
      <c r="C5" s="6"/>
      <c r="D5" s="9"/>
      <c r="E5" s="10"/>
      <c r="F5" s="11"/>
      <c r="G5" s="8"/>
    </row>
    <row r="6" spans="1:11" ht="18" customHeight="1" x14ac:dyDescent="0.2">
      <c r="A6" s="441" t="s">
        <v>504</v>
      </c>
      <c r="B6" s="441"/>
      <c r="C6" s="441"/>
      <c r="D6" s="441"/>
      <c r="E6" s="441"/>
      <c r="F6" s="441"/>
      <c r="G6" s="441"/>
    </row>
    <row r="7" spans="1:11" ht="15.75" x14ac:dyDescent="0.25">
      <c r="A7" s="9"/>
      <c r="B7" s="9"/>
      <c r="C7" s="6"/>
      <c r="D7" s="9"/>
      <c r="E7" s="10"/>
      <c r="F7" s="11"/>
      <c r="G7" s="8"/>
    </row>
    <row r="8" spans="1:11" ht="15.75" thickBot="1" x14ac:dyDescent="0.3">
      <c r="A8" s="13"/>
      <c r="B8" s="13"/>
      <c r="C8" s="14"/>
      <c r="D8" s="13"/>
      <c r="E8" s="15"/>
      <c r="F8" s="16"/>
      <c r="G8" s="18"/>
    </row>
    <row r="9" spans="1:11" ht="13.5" thickBot="1" x14ac:dyDescent="0.25">
      <c r="A9" s="442"/>
      <c r="B9" s="442"/>
      <c r="C9" s="442"/>
      <c r="D9" s="443" t="s">
        <v>3</v>
      </c>
      <c r="E9" s="443"/>
      <c r="F9" s="444" t="s">
        <v>4</v>
      </c>
      <c r="G9" s="444" t="s">
        <v>506</v>
      </c>
    </row>
    <row r="10" spans="1:11" ht="13.5" thickBot="1" x14ac:dyDescent="0.25">
      <c r="A10" s="442"/>
      <c r="B10" s="442"/>
      <c r="C10" s="442"/>
      <c r="D10" s="443"/>
      <c r="E10" s="443"/>
      <c r="F10" s="444"/>
      <c r="G10" s="444"/>
    </row>
    <row r="11" spans="1:11" s="24" customFormat="1" ht="12" thickBot="1" x14ac:dyDescent="0.25">
      <c r="A11" s="21">
        <v>0</v>
      </c>
      <c r="B11" s="439">
        <v>1</v>
      </c>
      <c r="C11" s="439"/>
      <c r="D11" s="451">
        <v>2</v>
      </c>
      <c r="E11" s="452"/>
      <c r="F11" s="22">
        <v>3</v>
      </c>
      <c r="G11" s="22">
        <v>4</v>
      </c>
    </row>
    <row r="12" spans="1:11" ht="17.25" thickBot="1" x14ac:dyDescent="0.25">
      <c r="A12" s="25" t="s">
        <v>9</v>
      </c>
      <c r="B12" s="19"/>
      <c r="C12" s="26"/>
      <c r="D12" s="446" t="s">
        <v>412</v>
      </c>
      <c r="E12" s="438"/>
      <c r="F12" s="27">
        <v>1</v>
      </c>
      <c r="G12" s="236">
        <f>G13+G16</f>
        <v>181418</v>
      </c>
      <c r="H12" s="161"/>
    </row>
    <row r="13" spans="1:11" ht="17.25" thickBot="1" x14ac:dyDescent="0.25">
      <c r="A13" s="435"/>
      <c r="B13" s="19">
        <v>1</v>
      </c>
      <c r="C13" s="26"/>
      <c r="D13" s="446" t="s">
        <v>10</v>
      </c>
      <c r="E13" s="438"/>
      <c r="F13" s="27">
        <v>2</v>
      </c>
      <c r="G13" s="236">
        <f>'Anexa 2'!N14</f>
        <v>180308</v>
      </c>
      <c r="H13" s="161"/>
      <c r="I13" s="161"/>
      <c r="J13" s="161"/>
      <c r="K13" s="161"/>
    </row>
    <row r="14" spans="1:11" ht="17.25" thickBot="1" x14ac:dyDescent="0.25">
      <c r="A14" s="435"/>
      <c r="B14" s="19"/>
      <c r="C14" s="26"/>
      <c r="D14" s="222" t="s">
        <v>11</v>
      </c>
      <c r="E14" s="28" t="s">
        <v>12</v>
      </c>
      <c r="F14" s="27">
        <v>3</v>
      </c>
      <c r="G14" s="236">
        <f>'Anexa 2'!N22</f>
        <v>0</v>
      </c>
      <c r="H14" s="161"/>
    </row>
    <row r="15" spans="1:11" ht="17.25" thickBot="1" x14ac:dyDescent="0.25">
      <c r="A15" s="435"/>
      <c r="B15" s="19"/>
      <c r="C15" s="26"/>
      <c r="D15" s="222" t="s">
        <v>13</v>
      </c>
      <c r="E15" s="28" t="s">
        <v>354</v>
      </c>
      <c r="F15" s="27">
        <v>4</v>
      </c>
      <c r="G15" s="236">
        <v>0</v>
      </c>
      <c r="H15" s="161"/>
    </row>
    <row r="16" spans="1:11" ht="17.25" thickBot="1" x14ac:dyDescent="0.25">
      <c r="A16" s="435"/>
      <c r="B16" s="19">
        <v>2</v>
      </c>
      <c r="C16" s="26"/>
      <c r="D16" s="446" t="s">
        <v>15</v>
      </c>
      <c r="E16" s="438"/>
      <c r="F16" s="27">
        <v>5</v>
      </c>
      <c r="G16" s="236">
        <f>'Anexa 2'!N34</f>
        <v>1110</v>
      </c>
      <c r="H16" s="161"/>
    </row>
    <row r="17" spans="1:11" ht="17.25" thickBot="1" x14ac:dyDescent="0.25">
      <c r="A17" s="25" t="s">
        <v>17</v>
      </c>
      <c r="B17" s="19"/>
      <c r="C17" s="26"/>
      <c r="D17" s="446" t="s">
        <v>413</v>
      </c>
      <c r="E17" s="438"/>
      <c r="F17" s="27">
        <v>6</v>
      </c>
      <c r="G17" s="236">
        <f>G18+G30</f>
        <v>357762</v>
      </c>
      <c r="H17" s="161"/>
    </row>
    <row r="18" spans="1:11" ht="17.25" thickBot="1" x14ac:dyDescent="0.25">
      <c r="A18" s="435"/>
      <c r="B18" s="19">
        <v>1</v>
      </c>
      <c r="C18" s="26"/>
      <c r="D18" s="446" t="s">
        <v>414</v>
      </c>
      <c r="E18" s="438"/>
      <c r="F18" s="27">
        <v>7</v>
      </c>
      <c r="G18" s="236">
        <f>G19+G20+G21+G29</f>
        <v>307762</v>
      </c>
      <c r="H18" s="161"/>
      <c r="I18" s="161"/>
      <c r="J18" s="161"/>
      <c r="K18" s="161"/>
    </row>
    <row r="19" spans="1:11" ht="17.25" thickBot="1" x14ac:dyDescent="0.25">
      <c r="A19" s="435"/>
      <c r="B19" s="437"/>
      <c r="C19" s="29" t="s">
        <v>18</v>
      </c>
      <c r="D19" s="446" t="s">
        <v>19</v>
      </c>
      <c r="E19" s="438"/>
      <c r="F19" s="27">
        <v>8</v>
      </c>
      <c r="G19" s="236">
        <f>'Anexa 2'!N42</f>
        <v>173900</v>
      </c>
      <c r="H19" s="161"/>
    </row>
    <row r="20" spans="1:11" ht="17.25" thickBot="1" x14ac:dyDescent="0.25">
      <c r="A20" s="435"/>
      <c r="B20" s="437"/>
      <c r="C20" s="30" t="s">
        <v>20</v>
      </c>
      <c r="D20" s="446" t="s">
        <v>21</v>
      </c>
      <c r="E20" s="438"/>
      <c r="F20" s="27">
        <v>9</v>
      </c>
      <c r="G20" s="236">
        <f>'Anexa 2'!N90</f>
        <v>441</v>
      </c>
      <c r="H20" s="161"/>
    </row>
    <row r="21" spans="1:11" ht="17.25" thickBot="1" x14ac:dyDescent="0.25">
      <c r="A21" s="435"/>
      <c r="B21" s="437"/>
      <c r="C21" s="31" t="s">
        <v>22</v>
      </c>
      <c r="D21" s="446" t="s">
        <v>415</v>
      </c>
      <c r="E21" s="438"/>
      <c r="F21" s="27">
        <v>10</v>
      </c>
      <c r="G21" s="236">
        <f>'Anexa 2'!N97</f>
        <v>10395</v>
      </c>
      <c r="H21" s="161"/>
    </row>
    <row r="22" spans="1:11" ht="17.25" thickBot="1" x14ac:dyDescent="0.25">
      <c r="A22" s="435"/>
      <c r="B22" s="437"/>
      <c r="C22" s="32"/>
      <c r="D22" s="33" t="s">
        <v>23</v>
      </c>
      <c r="E22" s="34" t="s">
        <v>416</v>
      </c>
      <c r="F22" s="27">
        <v>11</v>
      </c>
      <c r="G22" s="236">
        <f>'Anexa 2'!N98</f>
        <v>9191</v>
      </c>
      <c r="H22" s="161"/>
    </row>
    <row r="23" spans="1:11" ht="17.25" thickBot="1" x14ac:dyDescent="0.25">
      <c r="A23" s="435"/>
      <c r="B23" s="437"/>
      <c r="C23" s="32"/>
      <c r="D23" s="35" t="s">
        <v>24</v>
      </c>
      <c r="E23" s="222" t="s">
        <v>25</v>
      </c>
      <c r="F23" s="27">
        <v>12</v>
      </c>
      <c r="G23" s="236">
        <f>'Anexa 2'!N99</f>
        <v>8340</v>
      </c>
      <c r="H23" s="161"/>
      <c r="I23" s="161"/>
    </row>
    <row r="24" spans="1:11" ht="17.25" thickBot="1" x14ac:dyDescent="0.25">
      <c r="A24" s="435"/>
      <c r="B24" s="437"/>
      <c r="C24" s="32"/>
      <c r="D24" s="35" t="s">
        <v>26</v>
      </c>
      <c r="E24" s="222" t="s">
        <v>27</v>
      </c>
      <c r="F24" s="27">
        <v>13</v>
      </c>
      <c r="G24" s="236">
        <f>'Anexa 2'!N103</f>
        <v>851</v>
      </c>
      <c r="H24" s="161"/>
    </row>
    <row r="25" spans="1:11" ht="17.25" thickBot="1" x14ac:dyDescent="0.25">
      <c r="A25" s="435"/>
      <c r="B25" s="437"/>
      <c r="C25" s="32"/>
      <c r="D25" s="35" t="s">
        <v>28</v>
      </c>
      <c r="E25" s="222" t="s">
        <v>29</v>
      </c>
      <c r="F25" s="27">
        <v>14</v>
      </c>
      <c r="G25" s="236">
        <f>G26</f>
        <v>0</v>
      </c>
      <c r="H25" s="161"/>
    </row>
    <row r="26" spans="1:11" ht="17.25" thickBot="1" x14ac:dyDescent="0.25">
      <c r="A26" s="435"/>
      <c r="B26" s="437"/>
      <c r="C26" s="32"/>
      <c r="D26" s="35"/>
      <c r="E26" s="222" t="s">
        <v>30</v>
      </c>
      <c r="F26" s="27">
        <v>15</v>
      </c>
      <c r="G26" s="236">
        <f>'Anexa 2'!N113</f>
        <v>0</v>
      </c>
      <c r="H26" s="161"/>
    </row>
    <row r="27" spans="1:11" ht="26.25" thickBot="1" x14ac:dyDescent="0.25">
      <c r="A27" s="435"/>
      <c r="B27" s="437"/>
      <c r="C27" s="32"/>
      <c r="D27" s="35" t="s">
        <v>31</v>
      </c>
      <c r="E27" s="222" t="s">
        <v>32</v>
      </c>
      <c r="F27" s="27">
        <v>16</v>
      </c>
      <c r="G27" s="236">
        <f>'Anexa 2'!N115</f>
        <v>904</v>
      </c>
      <c r="H27" s="161"/>
    </row>
    <row r="28" spans="1:11" ht="17.25" thickBot="1" x14ac:dyDescent="0.25">
      <c r="A28" s="435"/>
      <c r="B28" s="437"/>
      <c r="C28" s="36"/>
      <c r="D28" s="35" t="s">
        <v>33</v>
      </c>
      <c r="E28" s="222" t="s">
        <v>359</v>
      </c>
      <c r="F28" s="27">
        <v>17</v>
      </c>
      <c r="G28" s="236">
        <f>'Anexa 2'!N124</f>
        <v>300</v>
      </c>
      <c r="H28" s="169"/>
    </row>
    <row r="29" spans="1:11" ht="17.25" thickBot="1" x14ac:dyDescent="0.25">
      <c r="A29" s="435"/>
      <c r="B29" s="437"/>
      <c r="C29" s="37" t="s">
        <v>34</v>
      </c>
      <c r="D29" s="446" t="s">
        <v>35</v>
      </c>
      <c r="E29" s="438"/>
      <c r="F29" s="27">
        <v>18</v>
      </c>
      <c r="G29" s="236">
        <f>'Anexa 2'!N125</f>
        <v>123026</v>
      </c>
      <c r="H29" s="161"/>
    </row>
    <row r="30" spans="1:11" ht="17.25" thickBot="1" x14ac:dyDescent="0.25">
      <c r="A30" s="435"/>
      <c r="B30" s="19">
        <v>2</v>
      </c>
      <c r="C30" s="26"/>
      <c r="D30" s="446" t="s">
        <v>36</v>
      </c>
      <c r="E30" s="438"/>
      <c r="F30" s="27">
        <v>19</v>
      </c>
      <c r="G30" s="236">
        <f>'Anexa 2'!N142</f>
        <v>50000</v>
      </c>
      <c r="H30" s="161"/>
    </row>
    <row r="31" spans="1:11" ht="17.25" thickBot="1" x14ac:dyDescent="0.25">
      <c r="A31" s="25" t="s">
        <v>38</v>
      </c>
      <c r="B31" s="19"/>
      <c r="C31" s="26"/>
      <c r="D31" s="446" t="s">
        <v>417</v>
      </c>
      <c r="E31" s="438"/>
      <c r="F31" s="27">
        <v>20</v>
      </c>
      <c r="G31" s="236">
        <f>G12-G17</f>
        <v>-176344</v>
      </c>
      <c r="H31" s="161"/>
    </row>
    <row r="32" spans="1:11" ht="17.25" thickBot="1" x14ac:dyDescent="0.25">
      <c r="A32" s="25" t="s">
        <v>39</v>
      </c>
      <c r="B32" s="19">
        <v>1</v>
      </c>
      <c r="C32" s="26"/>
      <c r="D32" s="446" t="s">
        <v>418</v>
      </c>
      <c r="E32" s="438"/>
      <c r="F32" s="27">
        <v>21</v>
      </c>
      <c r="G32" s="236">
        <f>'Anexa 2'!N153</f>
        <v>0</v>
      </c>
      <c r="H32" s="161"/>
    </row>
    <row r="33" spans="1:8" s="3" customFormat="1" ht="17.25" thickBot="1" x14ac:dyDescent="0.25">
      <c r="A33" s="25"/>
      <c r="B33" s="19">
        <v>2</v>
      </c>
      <c r="C33" s="26"/>
      <c r="D33" s="446" t="s">
        <v>419</v>
      </c>
      <c r="E33" s="438"/>
      <c r="F33" s="27">
        <v>22</v>
      </c>
      <c r="G33" s="236">
        <v>0</v>
      </c>
      <c r="H33" s="162"/>
    </row>
    <row r="34" spans="1:8" ht="17.25" thickBot="1" x14ac:dyDescent="0.25">
      <c r="A34" s="435"/>
      <c r="B34" s="19">
        <v>3</v>
      </c>
      <c r="C34" s="26"/>
      <c r="D34" s="433" t="s">
        <v>420</v>
      </c>
      <c r="E34" s="436"/>
      <c r="F34" s="27">
        <v>23</v>
      </c>
      <c r="G34" s="236"/>
      <c r="H34" s="161"/>
    </row>
    <row r="35" spans="1:8" ht="17.25" thickBot="1" x14ac:dyDescent="0.25">
      <c r="A35" s="435"/>
      <c r="B35" s="19">
        <v>4</v>
      </c>
      <c r="C35" s="26"/>
      <c r="D35" s="433" t="s">
        <v>421</v>
      </c>
      <c r="E35" s="436"/>
      <c r="F35" s="27">
        <v>24</v>
      </c>
      <c r="G35" s="236">
        <v>0</v>
      </c>
      <c r="H35" s="161"/>
    </row>
    <row r="36" spans="1:8" ht="17.25" thickBot="1" x14ac:dyDescent="0.25">
      <c r="A36" s="435"/>
      <c r="B36" s="19">
        <v>5</v>
      </c>
      <c r="C36" s="26"/>
      <c r="D36" s="433" t="s">
        <v>422</v>
      </c>
      <c r="E36" s="436"/>
      <c r="F36" s="27">
        <v>25</v>
      </c>
      <c r="G36" s="236">
        <v>0</v>
      </c>
      <c r="H36" s="161"/>
    </row>
    <row r="37" spans="1:8" ht="27.6" customHeight="1" thickBot="1" x14ac:dyDescent="0.25">
      <c r="A37" s="187" t="s">
        <v>41</v>
      </c>
      <c r="B37" s="188"/>
      <c r="C37" s="189"/>
      <c r="D37" s="433" t="s">
        <v>423</v>
      </c>
      <c r="E37" s="436"/>
      <c r="F37" s="27">
        <v>26</v>
      </c>
      <c r="G37" s="237">
        <f t="shared" ref="G37" si="0">G31-G32-G33-+G34-G35-G36</f>
        <v>-176344</v>
      </c>
    </row>
    <row r="38" spans="1:8" ht="17.25" thickBot="1" x14ac:dyDescent="0.25">
      <c r="A38" s="430"/>
      <c r="B38" s="188">
        <v>1</v>
      </c>
      <c r="C38" s="189"/>
      <c r="D38" s="433" t="s">
        <v>42</v>
      </c>
      <c r="E38" s="436"/>
      <c r="F38" s="27">
        <v>27</v>
      </c>
      <c r="G38" s="237">
        <v>0</v>
      </c>
    </row>
    <row r="39" spans="1:8" ht="17.25" thickBot="1" x14ac:dyDescent="0.25">
      <c r="A39" s="430"/>
      <c r="B39" s="188">
        <v>2</v>
      </c>
      <c r="C39" s="189"/>
      <c r="D39" s="433" t="s">
        <v>43</v>
      </c>
      <c r="E39" s="436"/>
      <c r="F39" s="27">
        <v>28</v>
      </c>
      <c r="G39" s="237">
        <v>0</v>
      </c>
    </row>
    <row r="40" spans="1:8" ht="17.25" thickBot="1" x14ac:dyDescent="0.25">
      <c r="A40" s="430"/>
      <c r="B40" s="188">
        <v>3</v>
      </c>
      <c r="C40" s="189"/>
      <c r="D40" s="433" t="s">
        <v>44</v>
      </c>
      <c r="E40" s="436"/>
      <c r="F40" s="27">
        <v>29</v>
      </c>
      <c r="G40" s="237">
        <f>G37</f>
        <v>-176344</v>
      </c>
    </row>
    <row r="41" spans="1:8" ht="53.25" customHeight="1" thickBot="1" x14ac:dyDescent="0.25">
      <c r="A41" s="430"/>
      <c r="B41" s="188">
        <v>4</v>
      </c>
      <c r="C41" s="189"/>
      <c r="D41" s="433" t="s">
        <v>45</v>
      </c>
      <c r="E41" s="436"/>
      <c r="F41" s="27">
        <v>30</v>
      </c>
      <c r="G41" s="237">
        <v>0</v>
      </c>
    </row>
    <row r="42" spans="1:8" ht="17.25" thickBot="1" x14ac:dyDescent="0.25">
      <c r="A42" s="430"/>
      <c r="B42" s="188">
        <v>5</v>
      </c>
      <c r="C42" s="189"/>
      <c r="D42" s="433" t="s">
        <v>46</v>
      </c>
      <c r="E42" s="436"/>
      <c r="F42" s="27">
        <v>31</v>
      </c>
      <c r="G42" s="237">
        <v>0</v>
      </c>
    </row>
    <row r="43" spans="1:8" ht="28.15" customHeight="1" thickBot="1" x14ac:dyDescent="0.25">
      <c r="A43" s="430"/>
      <c r="B43" s="188">
        <v>6</v>
      </c>
      <c r="C43" s="189"/>
      <c r="D43" s="433" t="s">
        <v>424</v>
      </c>
      <c r="E43" s="436"/>
      <c r="F43" s="27">
        <v>32</v>
      </c>
      <c r="G43" s="237">
        <v>0</v>
      </c>
    </row>
    <row r="44" spans="1:8" ht="43.15" customHeight="1" thickBot="1" x14ac:dyDescent="0.25">
      <c r="A44" s="430"/>
      <c r="B44" s="188">
        <v>7</v>
      </c>
      <c r="C44" s="189"/>
      <c r="D44" s="433" t="s">
        <v>442</v>
      </c>
      <c r="E44" s="436"/>
      <c r="F44" s="27">
        <v>33</v>
      </c>
      <c r="G44" s="237">
        <v>0</v>
      </c>
    </row>
    <row r="45" spans="1:8" ht="41.65" customHeight="1" thickBot="1" x14ac:dyDescent="0.25">
      <c r="A45" s="430"/>
      <c r="B45" s="188">
        <v>8</v>
      </c>
      <c r="C45" s="189"/>
      <c r="D45" s="433" t="s">
        <v>425</v>
      </c>
      <c r="E45" s="436"/>
      <c r="F45" s="27">
        <v>34</v>
      </c>
      <c r="G45" s="237">
        <v>0</v>
      </c>
    </row>
    <row r="46" spans="1:8" ht="17.25" thickBot="1" x14ac:dyDescent="0.25">
      <c r="A46" s="430"/>
      <c r="B46" s="188"/>
      <c r="C46" s="189" t="s">
        <v>11</v>
      </c>
      <c r="D46" s="433" t="s">
        <v>48</v>
      </c>
      <c r="E46" s="436"/>
      <c r="F46" s="27">
        <v>35</v>
      </c>
      <c r="G46" s="237">
        <v>0</v>
      </c>
    </row>
    <row r="47" spans="1:8" ht="17.25" thickBot="1" x14ac:dyDescent="0.25">
      <c r="A47" s="430"/>
      <c r="B47" s="188"/>
      <c r="C47" s="189" t="s">
        <v>13</v>
      </c>
      <c r="D47" s="433" t="s">
        <v>49</v>
      </c>
      <c r="E47" s="436"/>
      <c r="F47" s="27">
        <v>36</v>
      </c>
      <c r="G47" s="237">
        <v>0</v>
      </c>
    </row>
    <row r="48" spans="1:8" ht="17.25" thickBot="1" x14ac:dyDescent="0.25">
      <c r="A48" s="430"/>
      <c r="B48" s="188"/>
      <c r="C48" s="189" t="s">
        <v>50</v>
      </c>
      <c r="D48" s="433" t="s">
        <v>51</v>
      </c>
      <c r="E48" s="436"/>
      <c r="F48" s="27">
        <v>37</v>
      </c>
      <c r="G48" s="237">
        <v>0</v>
      </c>
    </row>
    <row r="49" spans="1:7" ht="27.6" customHeight="1" thickBot="1" x14ac:dyDescent="0.25">
      <c r="A49" s="430"/>
      <c r="B49" s="188">
        <v>9</v>
      </c>
      <c r="C49" s="189"/>
      <c r="D49" s="433" t="s">
        <v>426</v>
      </c>
      <c r="E49" s="436"/>
      <c r="F49" s="27">
        <v>38</v>
      </c>
      <c r="G49" s="237">
        <v>0</v>
      </c>
    </row>
    <row r="50" spans="1:7" ht="17.25" thickBot="1" x14ac:dyDescent="0.25">
      <c r="A50" s="187" t="s">
        <v>52</v>
      </c>
      <c r="B50" s="188"/>
      <c r="C50" s="189"/>
      <c r="D50" s="433" t="s">
        <v>53</v>
      </c>
      <c r="E50" s="436"/>
      <c r="F50" s="27">
        <v>39</v>
      </c>
      <c r="G50" s="237">
        <v>0</v>
      </c>
    </row>
    <row r="51" spans="1:7" ht="17.25" thickBot="1" x14ac:dyDescent="0.25">
      <c r="A51" s="187" t="s">
        <v>54</v>
      </c>
      <c r="B51" s="188"/>
      <c r="C51" s="189"/>
      <c r="D51" s="433" t="s">
        <v>55</v>
      </c>
      <c r="E51" s="436"/>
      <c r="F51" s="27">
        <v>40</v>
      </c>
      <c r="G51" s="237">
        <v>0</v>
      </c>
    </row>
    <row r="52" spans="1:7" ht="17.25" thickBot="1" x14ac:dyDescent="0.25">
      <c r="A52" s="187"/>
      <c r="B52" s="188"/>
      <c r="C52" s="189" t="s">
        <v>11</v>
      </c>
      <c r="D52" s="433" t="s">
        <v>56</v>
      </c>
      <c r="E52" s="436"/>
      <c r="F52" s="27">
        <v>41</v>
      </c>
      <c r="G52" s="237">
        <v>0</v>
      </c>
    </row>
    <row r="53" spans="1:7" ht="17.25" thickBot="1" x14ac:dyDescent="0.25">
      <c r="A53" s="187"/>
      <c r="B53" s="188"/>
      <c r="C53" s="189" t="s">
        <v>13</v>
      </c>
      <c r="D53" s="433" t="s">
        <v>57</v>
      </c>
      <c r="E53" s="436"/>
      <c r="F53" s="27">
        <v>42</v>
      </c>
      <c r="G53" s="237">
        <v>0</v>
      </c>
    </row>
    <row r="54" spans="1:7" ht="17.25" thickBot="1" x14ac:dyDescent="0.25">
      <c r="A54" s="187"/>
      <c r="B54" s="188"/>
      <c r="C54" s="189" t="s">
        <v>50</v>
      </c>
      <c r="D54" s="433" t="s">
        <v>58</v>
      </c>
      <c r="E54" s="436"/>
      <c r="F54" s="27">
        <v>43</v>
      </c>
      <c r="G54" s="237">
        <v>0</v>
      </c>
    </row>
    <row r="55" spans="1:7" ht="17.25" thickBot="1" x14ac:dyDescent="0.25">
      <c r="A55" s="187"/>
      <c r="B55" s="188"/>
      <c r="C55" s="189" t="s">
        <v>59</v>
      </c>
      <c r="D55" s="433" t="s">
        <v>60</v>
      </c>
      <c r="E55" s="436"/>
      <c r="F55" s="27">
        <v>44</v>
      </c>
      <c r="G55" s="237">
        <v>0</v>
      </c>
    </row>
    <row r="56" spans="1:7" ht="17.25" thickBot="1" x14ac:dyDescent="0.25">
      <c r="A56" s="187"/>
      <c r="B56" s="188"/>
      <c r="C56" s="189" t="s">
        <v>61</v>
      </c>
      <c r="D56" s="433" t="s">
        <v>62</v>
      </c>
      <c r="E56" s="436"/>
      <c r="F56" s="27">
        <v>45</v>
      </c>
      <c r="G56" s="237">
        <v>0</v>
      </c>
    </row>
    <row r="57" spans="1:7" ht="17.25" thickBot="1" x14ac:dyDescent="0.25">
      <c r="A57" s="187" t="s">
        <v>63</v>
      </c>
      <c r="B57" s="188"/>
      <c r="C57" s="189"/>
      <c r="D57" s="433" t="s">
        <v>64</v>
      </c>
      <c r="E57" s="436"/>
      <c r="F57" s="27">
        <v>46</v>
      </c>
      <c r="G57" s="237">
        <f>'Anexa 4  '!G8</f>
        <v>2800</v>
      </c>
    </row>
    <row r="58" spans="1:7" ht="17.25" thickBot="1" x14ac:dyDescent="0.25">
      <c r="A58" s="187"/>
      <c r="B58" s="188">
        <v>1</v>
      </c>
      <c r="C58" s="189"/>
      <c r="D58" s="433" t="s">
        <v>65</v>
      </c>
      <c r="E58" s="436"/>
      <c r="F58" s="27">
        <v>47</v>
      </c>
      <c r="G58" s="237">
        <v>0</v>
      </c>
    </row>
    <row r="59" spans="1:7" ht="17.25" thickBot="1" x14ac:dyDescent="0.25">
      <c r="A59" s="187"/>
      <c r="B59" s="188"/>
      <c r="C59" s="189"/>
      <c r="D59" s="221"/>
      <c r="E59" s="221" t="s">
        <v>66</v>
      </c>
      <c r="F59" s="27">
        <v>48</v>
      </c>
      <c r="G59" s="237">
        <v>0</v>
      </c>
    </row>
    <row r="60" spans="1:7" ht="17.25" thickBot="1" x14ac:dyDescent="0.25">
      <c r="A60" s="187" t="s">
        <v>67</v>
      </c>
      <c r="B60" s="188"/>
      <c r="C60" s="189"/>
      <c r="D60" s="433" t="s">
        <v>68</v>
      </c>
      <c r="E60" s="436"/>
      <c r="F60" s="27">
        <v>49</v>
      </c>
      <c r="G60" s="237">
        <f>'Anexa 4  '!G19</f>
        <v>2767</v>
      </c>
    </row>
    <row r="61" spans="1:7" ht="17.25" thickBot="1" x14ac:dyDescent="0.25">
      <c r="A61" s="187" t="s">
        <v>69</v>
      </c>
      <c r="B61" s="38"/>
      <c r="C61" s="189"/>
      <c r="D61" s="433" t="s">
        <v>70</v>
      </c>
      <c r="E61" s="436"/>
      <c r="F61" s="27"/>
      <c r="G61" s="238"/>
    </row>
    <row r="62" spans="1:7" ht="17.25" thickBot="1" x14ac:dyDescent="0.25">
      <c r="A62" s="430"/>
      <c r="B62" s="188">
        <v>1</v>
      </c>
      <c r="C62" s="189"/>
      <c r="D62" s="433" t="s">
        <v>71</v>
      </c>
      <c r="E62" s="436"/>
      <c r="F62" s="27">
        <v>50</v>
      </c>
      <c r="G62" s="269">
        <f>'Anexa 2'!N167</f>
        <v>79</v>
      </c>
    </row>
    <row r="63" spans="1:7" ht="17.25" thickBot="1" x14ac:dyDescent="0.25">
      <c r="A63" s="430"/>
      <c r="B63" s="188">
        <v>2</v>
      </c>
      <c r="C63" s="189"/>
      <c r="D63" s="433" t="s">
        <v>72</v>
      </c>
      <c r="E63" s="436"/>
      <c r="F63" s="27">
        <v>51</v>
      </c>
      <c r="G63" s="269">
        <f>'Anexa 2'!N168</f>
        <v>72</v>
      </c>
    </row>
    <row r="64" spans="1:7" ht="28.15" customHeight="1" thickBot="1" x14ac:dyDescent="0.25">
      <c r="A64" s="430"/>
      <c r="B64" s="188">
        <v>3</v>
      </c>
      <c r="C64" s="189"/>
      <c r="D64" s="449" t="s">
        <v>427</v>
      </c>
      <c r="E64" s="450"/>
      <c r="F64" s="27">
        <v>52</v>
      </c>
      <c r="G64" s="237">
        <f>'Anexa 2'!N169</f>
        <v>10637.731481481482</v>
      </c>
    </row>
    <row r="65" spans="1:7" ht="27.75" customHeight="1" thickBot="1" x14ac:dyDescent="0.25">
      <c r="A65" s="430"/>
      <c r="B65" s="188">
        <v>4</v>
      </c>
      <c r="C65" s="189"/>
      <c r="D65" s="428" t="s">
        <v>428</v>
      </c>
      <c r="E65" s="429"/>
      <c r="F65" s="27">
        <v>53</v>
      </c>
      <c r="G65" s="237">
        <f>'Anexa 2'!N171</f>
        <v>10135.416666666666</v>
      </c>
    </row>
    <row r="66" spans="1:7" ht="30" customHeight="1" thickBot="1" x14ac:dyDescent="0.25">
      <c r="A66" s="430"/>
      <c r="B66" s="188">
        <v>5</v>
      </c>
      <c r="C66" s="189"/>
      <c r="D66" s="433" t="s">
        <v>429</v>
      </c>
      <c r="E66" s="436"/>
      <c r="F66" s="27">
        <v>54</v>
      </c>
      <c r="G66" s="237">
        <f>'Anexa 2'!N172</f>
        <v>2504.2777777777778</v>
      </c>
    </row>
    <row r="67" spans="1:7" ht="28.15" customHeight="1" thickBot="1" x14ac:dyDescent="0.25">
      <c r="A67" s="430"/>
      <c r="B67" s="188">
        <v>6</v>
      </c>
      <c r="C67" s="189"/>
      <c r="D67" s="447" t="s">
        <v>430</v>
      </c>
      <c r="E67" s="448"/>
      <c r="F67" s="27">
        <v>55</v>
      </c>
      <c r="G67" s="237">
        <f>'Anexa 2'!N173</f>
        <v>2504.2777777777778</v>
      </c>
    </row>
    <row r="68" spans="1:7" ht="30.6" customHeight="1" thickBot="1" x14ac:dyDescent="0.25">
      <c r="A68" s="430"/>
      <c r="B68" s="188">
        <v>7</v>
      </c>
      <c r="C68" s="189"/>
      <c r="D68" s="433" t="s">
        <v>73</v>
      </c>
      <c r="E68" s="436"/>
      <c r="F68" s="27">
        <v>56</v>
      </c>
      <c r="G68" s="239">
        <v>0</v>
      </c>
    </row>
    <row r="69" spans="1:7" ht="17.25" thickBot="1" x14ac:dyDescent="0.25">
      <c r="A69" s="430"/>
      <c r="B69" s="188">
        <v>8</v>
      </c>
      <c r="C69" s="189"/>
      <c r="D69" s="433" t="s">
        <v>431</v>
      </c>
      <c r="E69" s="436"/>
      <c r="F69" s="27">
        <v>57</v>
      </c>
      <c r="G69" s="237">
        <f>(G17/G12)*1000</f>
        <v>1972.0314412020859</v>
      </c>
    </row>
    <row r="70" spans="1:7" ht="17.25" thickBot="1" x14ac:dyDescent="0.25">
      <c r="A70" s="430"/>
      <c r="B70" s="188">
        <v>9</v>
      </c>
      <c r="C70" s="189"/>
      <c r="D70" s="433" t="s">
        <v>74</v>
      </c>
      <c r="E70" s="436"/>
      <c r="F70" s="27">
        <v>58</v>
      </c>
      <c r="G70" s="237">
        <f>'Anexa 1 sintetic'!H70</f>
        <v>1379697</v>
      </c>
    </row>
    <row r="71" spans="1:7" ht="17.25" thickBot="1" x14ac:dyDescent="0.25">
      <c r="A71" s="430"/>
      <c r="B71" s="188">
        <v>10</v>
      </c>
      <c r="C71" s="189"/>
      <c r="D71" s="433" t="s">
        <v>75</v>
      </c>
      <c r="E71" s="436"/>
      <c r="F71" s="27">
        <v>59</v>
      </c>
      <c r="G71" s="237">
        <f>'Anexa 2'!N181</f>
        <v>120000</v>
      </c>
    </row>
    <row r="72" spans="1:7" x14ac:dyDescent="0.2">
      <c r="A72" s="190"/>
      <c r="C72" s="191"/>
      <c r="D72" s="39"/>
      <c r="E72" s="39"/>
    </row>
    <row r="73" spans="1:7" x14ac:dyDescent="0.2">
      <c r="A73" s="190"/>
      <c r="B73" s="192" t="s">
        <v>432</v>
      </c>
      <c r="C73" s="192"/>
      <c r="D73" s="192"/>
      <c r="E73" s="192"/>
    </row>
    <row r="74" spans="1:7" x14ac:dyDescent="0.2">
      <c r="B74" s="192" t="s">
        <v>433</v>
      </c>
    </row>
    <row r="76" spans="1:7" x14ac:dyDescent="0.2">
      <c r="E76" s="191" t="s">
        <v>440</v>
      </c>
    </row>
    <row r="77" spans="1:7" x14ac:dyDescent="0.2">
      <c r="E77" s="3" t="s">
        <v>453</v>
      </c>
    </row>
    <row r="78" spans="1:7" ht="15" x14ac:dyDescent="0.2">
      <c r="F78" s="261"/>
    </row>
    <row r="79" spans="1:7" x14ac:dyDescent="0.2">
      <c r="F79" s="262"/>
    </row>
    <row r="81" spans="5:8" x14ac:dyDescent="0.2">
      <c r="F81" s="230"/>
      <c r="G81" s="230"/>
      <c r="H81" s="230"/>
    </row>
    <row r="82" spans="5:8" x14ac:dyDescent="0.2">
      <c r="F82" s="5"/>
      <c r="H82" s="4"/>
    </row>
    <row r="83" spans="5:8" x14ac:dyDescent="0.2">
      <c r="E83" s="230" t="s">
        <v>436</v>
      </c>
    </row>
    <row r="84" spans="5:8" x14ac:dyDescent="0.2">
      <c r="E84" s="259" t="s">
        <v>437</v>
      </c>
    </row>
  </sheetData>
  <mergeCells count="63">
    <mergeCell ref="F9:F10"/>
    <mergeCell ref="A6:G6"/>
    <mergeCell ref="G9:G10"/>
    <mergeCell ref="D18:E18"/>
    <mergeCell ref="D19:E19"/>
    <mergeCell ref="B11:C11"/>
    <mergeCell ref="D11:E11"/>
    <mergeCell ref="D12:E12"/>
    <mergeCell ref="D13:E13"/>
    <mergeCell ref="D16:E16"/>
    <mergeCell ref="D17:E17"/>
    <mergeCell ref="A9:C10"/>
    <mergeCell ref="D9:E10"/>
    <mergeCell ref="D31:E31"/>
    <mergeCell ref="A13:A16"/>
    <mergeCell ref="A18:A30"/>
    <mergeCell ref="B19:B29"/>
    <mergeCell ref="A34:A36"/>
    <mergeCell ref="D32:E32"/>
    <mergeCell ref="D33:E33"/>
    <mergeCell ref="D20:E20"/>
    <mergeCell ref="D21:E21"/>
    <mergeCell ref="D30:E30"/>
    <mergeCell ref="D34:E34"/>
    <mergeCell ref="D53:E53"/>
    <mergeCell ref="D54:E54"/>
    <mergeCell ref="D55:E55"/>
    <mergeCell ref="D43:E43"/>
    <mergeCell ref="D44:E44"/>
    <mergeCell ref="D45:E45"/>
    <mergeCell ref="D46:E46"/>
    <mergeCell ref="D71:E71"/>
    <mergeCell ref="D70:E70"/>
    <mergeCell ref="D29:E29"/>
    <mergeCell ref="D57:E57"/>
    <mergeCell ref="D67:E67"/>
    <mergeCell ref="D58:E58"/>
    <mergeCell ref="D66:E66"/>
    <mergeCell ref="D65:E65"/>
    <mergeCell ref="D60:E60"/>
    <mergeCell ref="D61:E61"/>
    <mergeCell ref="D62:E62"/>
    <mergeCell ref="D63:E63"/>
    <mergeCell ref="D64:E64"/>
    <mergeCell ref="D47:E47"/>
    <mergeCell ref="D56:E56"/>
    <mergeCell ref="D52:E52"/>
    <mergeCell ref="A38:A49"/>
    <mergeCell ref="A62:A71"/>
    <mergeCell ref="D68:E68"/>
    <mergeCell ref="D69:E69"/>
    <mergeCell ref="D35:E35"/>
    <mergeCell ref="D36:E36"/>
    <mergeCell ref="D37:E37"/>
    <mergeCell ref="D38:E38"/>
    <mergeCell ref="D39:E39"/>
    <mergeCell ref="D40:E40"/>
    <mergeCell ref="D41:E41"/>
    <mergeCell ref="D42:E42"/>
    <mergeCell ref="D48:E48"/>
    <mergeCell ref="D49:E49"/>
    <mergeCell ref="D50:E50"/>
    <mergeCell ref="D51:E51"/>
  </mergeCells>
  <pageMargins left="0.7" right="0.7" top="0.75" bottom="0.75" header="0.3" footer="0.3"/>
  <pageSetup paperSize="9" scale="8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L195"/>
  <sheetViews>
    <sheetView view="pageBreakPreview" topLeftCell="A179" zoomScale="126" zoomScaleNormal="126" zoomScaleSheetLayoutView="126" workbookViewId="0">
      <selection activeCell="C1" sqref="A1:P192"/>
    </sheetView>
  </sheetViews>
  <sheetFormatPr defaultColWidth="11.42578125" defaultRowHeight="11.25" x14ac:dyDescent="0.2"/>
  <cols>
    <col min="1" max="1" width="1.7109375" style="146" customWidth="1"/>
    <col min="2" max="2" width="2.85546875" style="146" customWidth="1"/>
    <col min="3" max="3" width="3.140625" style="146" customWidth="1"/>
    <col min="4" max="4" width="30.5703125" style="146" customWidth="1"/>
    <col min="5" max="5" width="25.5703125" style="160" customWidth="1"/>
    <col min="6" max="6" width="11.28515625" style="159" customWidth="1"/>
    <col min="7" max="7" width="12.5703125" style="159" customWidth="1"/>
    <col min="8" max="8" width="12.28515625" style="137" bestFit="1" customWidth="1"/>
    <col min="9" max="9" width="13.42578125" style="137" customWidth="1"/>
    <col min="10" max="10" width="14.42578125" style="137" customWidth="1"/>
    <col min="11" max="11" width="9.7109375" style="137" customWidth="1"/>
    <col min="12" max="12" width="10.5703125" style="137" customWidth="1"/>
    <col min="13" max="13" width="9.28515625" style="137" customWidth="1"/>
    <col min="14" max="14" width="9.7109375" style="137" customWidth="1"/>
    <col min="15" max="15" width="9.140625" style="137" customWidth="1"/>
    <col min="16" max="16" width="8.85546875" style="137" customWidth="1"/>
    <col min="17" max="17" width="22.7109375" style="137" customWidth="1"/>
    <col min="18" max="18" width="30.42578125" style="137" customWidth="1"/>
    <col min="19" max="230" width="11.42578125" style="137" customWidth="1"/>
    <col min="231" max="16384" width="11.42578125" style="46"/>
  </cols>
  <sheetData>
    <row r="1" spans="1:402" s="532" customFormat="1" x14ac:dyDescent="0.2">
      <c r="A1" s="528" t="s">
        <v>0</v>
      </c>
      <c r="B1" s="529"/>
      <c r="C1" s="529"/>
      <c r="D1" s="529"/>
      <c r="E1" s="530"/>
      <c r="F1" s="531"/>
      <c r="G1" s="531"/>
      <c r="H1" s="531"/>
      <c r="I1" s="531"/>
      <c r="O1" s="533"/>
    </row>
    <row r="2" spans="1:402" s="532" customFormat="1" x14ac:dyDescent="0.2">
      <c r="A2" s="528" t="s">
        <v>350</v>
      </c>
      <c r="B2" s="529"/>
      <c r="C2" s="529"/>
      <c r="D2" s="529"/>
      <c r="E2" s="530"/>
      <c r="F2" s="531"/>
      <c r="G2" s="531"/>
      <c r="H2" s="531"/>
      <c r="I2" s="531"/>
      <c r="J2" s="534"/>
      <c r="O2" s="533"/>
    </row>
    <row r="3" spans="1:402" s="134" customFormat="1" x14ac:dyDescent="0.2">
      <c r="A3" s="131" t="s">
        <v>351</v>
      </c>
      <c r="B3" s="132"/>
      <c r="C3" s="132"/>
      <c r="D3" s="132"/>
      <c r="E3" s="133"/>
      <c r="F3" s="24"/>
      <c r="G3" s="24"/>
      <c r="H3" s="24"/>
      <c r="I3" s="24"/>
      <c r="J3" s="136"/>
      <c r="O3" s="135"/>
    </row>
    <row r="4" spans="1:402" s="134" customFormat="1" x14ac:dyDescent="0.2">
      <c r="A4" s="131" t="s">
        <v>352</v>
      </c>
      <c r="B4" s="132"/>
      <c r="C4" s="132"/>
      <c r="D4" s="132"/>
      <c r="E4" s="133"/>
      <c r="F4" s="24"/>
      <c r="G4" s="24"/>
      <c r="H4" s="24"/>
      <c r="I4" s="24"/>
      <c r="J4" s="136"/>
      <c r="O4" s="135"/>
    </row>
    <row r="5" spans="1:402" s="134" customFormat="1" x14ac:dyDescent="0.2">
      <c r="A5" s="132"/>
      <c r="B5" s="132"/>
      <c r="C5" s="132"/>
      <c r="D5" s="132"/>
      <c r="E5" s="133"/>
      <c r="F5" s="24"/>
      <c r="G5" s="24"/>
      <c r="H5" s="24"/>
      <c r="I5" s="24"/>
      <c r="J5" s="136"/>
      <c r="K5" s="136"/>
      <c r="L5" s="136"/>
      <c r="M5" s="136"/>
      <c r="N5" s="136" t="s">
        <v>77</v>
      </c>
      <c r="O5" s="135"/>
    </row>
    <row r="6" spans="1:402" ht="13.15" customHeight="1" x14ac:dyDescent="0.2">
      <c r="A6" s="459" t="s">
        <v>489</v>
      </c>
      <c r="B6" s="459"/>
      <c r="C6" s="459"/>
      <c r="D6" s="459"/>
      <c r="E6" s="459"/>
      <c r="F6" s="459"/>
      <c r="G6" s="459"/>
      <c r="H6" s="459"/>
      <c r="I6" s="459"/>
      <c r="J6" s="459"/>
      <c r="K6" s="459"/>
      <c r="L6" s="459"/>
      <c r="M6" s="459"/>
      <c r="N6" s="459"/>
      <c r="O6" s="459"/>
      <c r="P6" s="459"/>
    </row>
    <row r="7" spans="1:402" x14ac:dyDescent="0.2">
      <c r="A7" s="138"/>
      <c r="B7" s="138"/>
      <c r="C7" s="138"/>
      <c r="D7" s="138"/>
      <c r="E7" s="139"/>
      <c r="F7" s="140"/>
      <c r="G7" s="140"/>
      <c r="H7" s="141"/>
      <c r="I7" s="141"/>
      <c r="J7" s="141"/>
      <c r="K7" s="141"/>
      <c r="L7" s="141"/>
      <c r="M7" s="141"/>
      <c r="N7" s="141"/>
      <c r="O7" s="141"/>
    </row>
    <row r="8" spans="1:402" x14ac:dyDescent="0.2">
      <c r="A8" s="138"/>
      <c r="B8" s="138"/>
      <c r="C8" s="138"/>
      <c r="D8" s="138"/>
      <c r="E8" s="139"/>
      <c r="F8" s="140"/>
      <c r="G8" s="140"/>
      <c r="H8" s="141"/>
      <c r="I8" s="141"/>
      <c r="J8" s="141"/>
      <c r="K8" s="141"/>
      <c r="L8" s="141"/>
      <c r="M8" s="141"/>
      <c r="N8" s="141"/>
      <c r="O8" s="141" t="s">
        <v>2</v>
      </c>
    </row>
    <row r="9" spans="1:402" ht="50.45" customHeight="1" x14ac:dyDescent="0.2">
      <c r="A9" s="453"/>
      <c r="B9" s="453"/>
      <c r="C9" s="453"/>
      <c r="D9" s="453" t="s">
        <v>3</v>
      </c>
      <c r="E9" s="453"/>
      <c r="F9" s="453" t="s">
        <v>4</v>
      </c>
      <c r="G9" s="453" t="s">
        <v>490</v>
      </c>
      <c r="H9" s="453" t="s">
        <v>527</v>
      </c>
      <c r="I9" s="453"/>
      <c r="J9" s="453"/>
      <c r="K9" s="453" t="s">
        <v>498</v>
      </c>
      <c r="L9" s="453"/>
      <c r="M9" s="453"/>
      <c r="N9" s="454"/>
      <c r="O9" s="175" t="s">
        <v>5</v>
      </c>
      <c r="P9" s="175" t="s">
        <v>5</v>
      </c>
    </row>
    <row r="10" spans="1:402" ht="18.399999999999999" customHeight="1" x14ac:dyDescent="0.2">
      <c r="A10" s="453"/>
      <c r="B10" s="453"/>
      <c r="C10" s="453"/>
      <c r="D10" s="453"/>
      <c r="E10" s="453"/>
      <c r="F10" s="453"/>
      <c r="G10" s="453"/>
      <c r="H10" s="455" t="s">
        <v>79</v>
      </c>
      <c r="I10" s="455"/>
      <c r="J10" s="456" t="s">
        <v>493</v>
      </c>
      <c r="K10" s="455" t="s">
        <v>80</v>
      </c>
      <c r="L10" s="455"/>
      <c r="M10" s="455"/>
      <c r="N10" s="457"/>
      <c r="O10" s="458" t="s">
        <v>360</v>
      </c>
      <c r="P10" s="460" t="s">
        <v>81</v>
      </c>
    </row>
    <row r="11" spans="1:402" ht="39" customHeight="1" x14ac:dyDescent="0.2">
      <c r="A11" s="453"/>
      <c r="B11" s="453"/>
      <c r="C11" s="453"/>
      <c r="D11" s="453"/>
      <c r="E11" s="453"/>
      <c r="F11" s="453"/>
      <c r="G11" s="453"/>
      <c r="H11" s="170" t="s">
        <v>491</v>
      </c>
      <c r="I11" s="286" t="s">
        <v>492</v>
      </c>
      <c r="J11" s="456"/>
      <c r="K11" s="96" t="s">
        <v>494</v>
      </c>
      <c r="L11" s="96" t="s">
        <v>495</v>
      </c>
      <c r="M11" s="96" t="s">
        <v>496</v>
      </c>
      <c r="N11" s="387" t="s">
        <v>497</v>
      </c>
      <c r="O11" s="458"/>
      <c r="P11" s="460"/>
    </row>
    <row r="12" spans="1:402" ht="70.150000000000006" customHeight="1" x14ac:dyDescent="0.2">
      <c r="A12" s="223">
        <v>0</v>
      </c>
      <c r="B12" s="455">
        <v>1</v>
      </c>
      <c r="C12" s="455"/>
      <c r="D12" s="454">
        <v>2</v>
      </c>
      <c r="E12" s="461"/>
      <c r="F12" s="223">
        <v>3</v>
      </c>
      <c r="G12" s="223" t="s">
        <v>85</v>
      </c>
      <c r="H12" s="223">
        <v>4</v>
      </c>
      <c r="I12" s="223" t="s">
        <v>86</v>
      </c>
      <c r="J12" s="263">
        <v>5</v>
      </c>
      <c r="K12" s="223" t="s">
        <v>87</v>
      </c>
      <c r="L12" s="223" t="s">
        <v>88</v>
      </c>
      <c r="M12" s="223" t="s">
        <v>89</v>
      </c>
      <c r="N12" s="388">
        <v>6</v>
      </c>
      <c r="O12" s="225">
        <v>7</v>
      </c>
      <c r="P12" s="225">
        <v>8</v>
      </c>
    </row>
    <row r="13" spans="1:402" s="304" customFormat="1" ht="96" customHeight="1" x14ac:dyDescent="0.2">
      <c r="A13" s="300" t="s">
        <v>9</v>
      </c>
      <c r="B13" s="303"/>
      <c r="C13" s="300"/>
      <c r="D13" s="462" t="s">
        <v>376</v>
      </c>
      <c r="E13" s="462"/>
      <c r="F13" s="297">
        <v>1</v>
      </c>
      <c r="G13" s="336">
        <f t="shared" ref="G13:M13" si="0">G14+G34</f>
        <v>124960</v>
      </c>
      <c r="H13" s="287">
        <f t="shared" si="0"/>
        <v>172919</v>
      </c>
      <c r="I13" s="287">
        <f t="shared" si="0"/>
        <v>172919</v>
      </c>
      <c r="J13" s="287">
        <f>J14+J34</f>
        <v>181019</v>
      </c>
      <c r="K13" s="339">
        <f t="shared" si="0"/>
        <v>19638</v>
      </c>
      <c r="L13" s="339">
        <f t="shared" si="0"/>
        <v>123019</v>
      </c>
      <c r="M13" s="339">
        <f t="shared" si="0"/>
        <v>151470</v>
      </c>
      <c r="N13" s="389">
        <f>N14+N34</f>
        <v>181418</v>
      </c>
      <c r="O13" s="289">
        <f>N13/J13*100</f>
        <v>100.22041885105983</v>
      </c>
      <c r="P13" s="290">
        <f>J13/G13*100</f>
        <v>144.86155569782332</v>
      </c>
      <c r="Q13" s="403"/>
      <c r="R13" s="305"/>
      <c r="S13" s="305"/>
      <c r="T13" s="305"/>
      <c r="U13" s="305"/>
      <c r="V13" s="305"/>
      <c r="W13" s="305"/>
      <c r="X13" s="305"/>
      <c r="Y13" s="305"/>
      <c r="Z13" s="305"/>
      <c r="AA13" s="305"/>
      <c r="AB13" s="305"/>
      <c r="AC13" s="305"/>
      <c r="AD13" s="305"/>
      <c r="AE13" s="305"/>
      <c r="AF13" s="305"/>
      <c r="AG13" s="305"/>
      <c r="AH13" s="305"/>
      <c r="AI13" s="305"/>
      <c r="AJ13" s="305"/>
      <c r="AK13" s="305"/>
      <c r="AL13" s="305"/>
      <c r="AM13" s="305"/>
      <c r="AN13" s="305"/>
      <c r="AO13" s="305"/>
      <c r="AP13" s="305"/>
      <c r="AQ13" s="305"/>
      <c r="AR13" s="305"/>
      <c r="AS13" s="305"/>
      <c r="AT13" s="305"/>
      <c r="AU13" s="305"/>
      <c r="AV13" s="305"/>
      <c r="AW13" s="305"/>
      <c r="AX13" s="305"/>
      <c r="AY13" s="305"/>
      <c r="AZ13" s="305"/>
      <c r="BA13" s="305"/>
      <c r="BB13" s="305"/>
      <c r="BC13" s="305"/>
      <c r="BD13" s="305"/>
      <c r="BE13" s="305"/>
      <c r="BF13" s="305"/>
      <c r="BG13" s="305"/>
      <c r="BH13" s="305"/>
      <c r="BI13" s="305"/>
      <c r="BJ13" s="305"/>
      <c r="BK13" s="305"/>
      <c r="BL13" s="305"/>
      <c r="BM13" s="305"/>
      <c r="BN13" s="305"/>
      <c r="BO13" s="305"/>
      <c r="BP13" s="305"/>
      <c r="BQ13" s="305"/>
      <c r="BR13" s="305"/>
      <c r="BS13" s="305"/>
      <c r="BT13" s="305"/>
      <c r="BU13" s="305"/>
      <c r="BV13" s="305"/>
      <c r="BW13" s="305"/>
      <c r="BX13" s="305"/>
      <c r="BY13" s="305"/>
      <c r="BZ13" s="305"/>
      <c r="CA13" s="305"/>
      <c r="CB13" s="305"/>
      <c r="CC13" s="305"/>
      <c r="CD13" s="305"/>
      <c r="CE13" s="305"/>
      <c r="CF13" s="305"/>
      <c r="CG13" s="305"/>
      <c r="CH13" s="305"/>
      <c r="CI13" s="305"/>
      <c r="CJ13" s="305"/>
      <c r="CK13" s="305"/>
      <c r="CL13" s="305"/>
      <c r="CM13" s="305"/>
      <c r="CN13" s="305"/>
      <c r="CO13" s="305"/>
      <c r="CP13" s="305"/>
      <c r="CQ13" s="305"/>
      <c r="CR13" s="305"/>
      <c r="CS13" s="305"/>
      <c r="CT13" s="305"/>
      <c r="CU13" s="305"/>
      <c r="CV13" s="305"/>
      <c r="CW13" s="305"/>
      <c r="CX13" s="305"/>
      <c r="CY13" s="305"/>
      <c r="CZ13" s="305"/>
      <c r="DA13" s="305"/>
      <c r="DB13" s="305"/>
      <c r="DC13" s="305"/>
      <c r="DD13" s="305"/>
      <c r="DE13" s="305"/>
      <c r="DF13" s="305"/>
      <c r="DG13" s="305"/>
      <c r="DH13" s="305"/>
      <c r="DI13" s="305"/>
      <c r="DJ13" s="305"/>
      <c r="DK13" s="305"/>
      <c r="DL13" s="305"/>
      <c r="DM13" s="305"/>
      <c r="DN13" s="305"/>
      <c r="DO13" s="305"/>
      <c r="DP13" s="305"/>
      <c r="DQ13" s="305"/>
      <c r="DR13" s="305"/>
      <c r="DS13" s="305"/>
      <c r="DT13" s="305"/>
      <c r="DU13" s="305"/>
      <c r="DV13" s="305"/>
      <c r="DW13" s="305"/>
      <c r="DX13" s="305"/>
      <c r="DY13" s="305"/>
      <c r="DZ13" s="305"/>
      <c r="EA13" s="305"/>
      <c r="EB13" s="305"/>
      <c r="EC13" s="305"/>
      <c r="ED13" s="305"/>
      <c r="EE13" s="305"/>
      <c r="EF13" s="305"/>
      <c r="EG13" s="305"/>
      <c r="EH13" s="305"/>
      <c r="EI13" s="305"/>
      <c r="EJ13" s="305"/>
      <c r="EK13" s="305"/>
      <c r="EL13" s="305"/>
      <c r="EM13" s="305"/>
      <c r="EN13" s="305"/>
      <c r="EO13" s="305"/>
      <c r="EP13" s="305"/>
      <c r="EQ13" s="305"/>
      <c r="ER13" s="305"/>
      <c r="ES13" s="305"/>
      <c r="ET13" s="305"/>
      <c r="EU13" s="305"/>
      <c r="EV13" s="305"/>
      <c r="EW13" s="305"/>
      <c r="EX13" s="305"/>
      <c r="EY13" s="305"/>
      <c r="EZ13" s="305"/>
      <c r="FA13" s="305"/>
      <c r="FB13" s="305"/>
      <c r="FC13" s="305"/>
      <c r="FD13" s="305"/>
      <c r="FE13" s="305"/>
      <c r="FF13" s="305"/>
      <c r="FG13" s="305"/>
      <c r="FH13" s="305"/>
      <c r="FI13" s="305"/>
      <c r="FJ13" s="305"/>
      <c r="FK13" s="305"/>
      <c r="FL13" s="305"/>
      <c r="FM13" s="305"/>
      <c r="FN13" s="305"/>
      <c r="FO13" s="305"/>
      <c r="FP13" s="305"/>
      <c r="FQ13" s="305"/>
      <c r="FR13" s="305"/>
      <c r="FS13" s="305"/>
      <c r="FT13" s="305"/>
      <c r="FU13" s="305"/>
      <c r="FV13" s="305"/>
      <c r="FW13" s="305"/>
      <c r="FX13" s="305"/>
      <c r="FY13" s="305"/>
      <c r="FZ13" s="305"/>
      <c r="GA13" s="305"/>
      <c r="GB13" s="305"/>
      <c r="GC13" s="305"/>
      <c r="GD13" s="305"/>
      <c r="GE13" s="305"/>
      <c r="GF13" s="305"/>
      <c r="GG13" s="305"/>
      <c r="GH13" s="305"/>
      <c r="GI13" s="305"/>
      <c r="GJ13" s="305"/>
      <c r="GK13" s="305"/>
      <c r="GL13" s="305"/>
      <c r="GM13" s="305"/>
      <c r="GN13" s="305"/>
      <c r="GO13" s="305"/>
      <c r="GP13" s="305"/>
      <c r="GQ13" s="305"/>
      <c r="GR13" s="305"/>
      <c r="GS13" s="305"/>
      <c r="GT13" s="305"/>
      <c r="GU13" s="305"/>
      <c r="GV13" s="305"/>
      <c r="GW13" s="305"/>
      <c r="GX13" s="305"/>
      <c r="GY13" s="305"/>
      <c r="GZ13" s="305"/>
      <c r="HA13" s="305"/>
      <c r="HB13" s="305"/>
      <c r="HC13" s="305"/>
      <c r="HD13" s="305"/>
      <c r="HE13" s="305"/>
      <c r="HF13" s="305"/>
      <c r="HG13" s="305"/>
      <c r="HH13" s="305"/>
      <c r="HI13" s="305"/>
      <c r="HJ13" s="305"/>
      <c r="HK13" s="305"/>
      <c r="HL13" s="305"/>
      <c r="HM13" s="305"/>
      <c r="HN13" s="305"/>
      <c r="HO13" s="305"/>
      <c r="HP13" s="305"/>
      <c r="HQ13" s="305"/>
      <c r="HR13" s="305"/>
      <c r="HS13" s="305"/>
      <c r="HT13" s="305"/>
      <c r="HU13" s="305"/>
      <c r="HV13" s="305"/>
      <c r="HW13" s="306"/>
      <c r="HX13" s="306"/>
      <c r="HY13" s="306"/>
      <c r="HZ13" s="306"/>
      <c r="IA13" s="306"/>
      <c r="IB13" s="306"/>
      <c r="IC13" s="306"/>
      <c r="ID13" s="306"/>
      <c r="IE13" s="306"/>
      <c r="IF13" s="306"/>
      <c r="IG13" s="306"/>
      <c r="IH13" s="306"/>
      <c r="II13" s="306"/>
      <c r="IJ13" s="306"/>
      <c r="IK13" s="306"/>
      <c r="IL13" s="306"/>
      <c r="IM13" s="306"/>
      <c r="IN13" s="306"/>
      <c r="IO13" s="306"/>
      <c r="IP13" s="306"/>
      <c r="IQ13" s="306"/>
      <c r="IR13" s="306"/>
      <c r="IS13" s="306"/>
      <c r="IT13" s="306"/>
      <c r="IU13" s="306"/>
      <c r="IV13" s="306"/>
      <c r="IW13" s="306"/>
      <c r="IX13" s="306"/>
      <c r="IY13" s="306"/>
      <c r="IZ13" s="306"/>
      <c r="JA13" s="306"/>
      <c r="JB13" s="306"/>
      <c r="JC13" s="306"/>
      <c r="JD13" s="306"/>
      <c r="JE13" s="306"/>
      <c r="JF13" s="306"/>
      <c r="JG13" s="306"/>
      <c r="JH13" s="306"/>
      <c r="JI13" s="306"/>
      <c r="JJ13" s="306"/>
      <c r="JK13" s="306"/>
      <c r="JL13" s="306"/>
      <c r="JM13" s="306"/>
      <c r="JN13" s="306"/>
      <c r="JO13" s="306"/>
      <c r="JP13" s="306"/>
      <c r="JQ13" s="306"/>
      <c r="JR13" s="306"/>
      <c r="JS13" s="306"/>
      <c r="JT13" s="306"/>
      <c r="JU13" s="306"/>
      <c r="JV13" s="306"/>
      <c r="JW13" s="306"/>
      <c r="JX13" s="306"/>
      <c r="JY13" s="306"/>
      <c r="JZ13" s="306"/>
      <c r="KA13" s="306"/>
      <c r="KB13" s="306"/>
      <c r="KC13" s="306"/>
      <c r="KD13" s="306"/>
      <c r="KE13" s="306"/>
      <c r="KF13" s="306"/>
      <c r="KG13" s="306"/>
      <c r="KH13" s="306"/>
      <c r="KI13" s="306"/>
      <c r="KJ13" s="306"/>
      <c r="KK13" s="306"/>
      <c r="KL13" s="306"/>
      <c r="KM13" s="306"/>
      <c r="KN13" s="306"/>
      <c r="KO13" s="306"/>
      <c r="KP13" s="306"/>
      <c r="KQ13" s="306"/>
      <c r="KR13" s="306"/>
      <c r="KS13" s="306"/>
      <c r="KT13" s="306"/>
      <c r="KU13" s="306"/>
      <c r="KV13" s="306"/>
      <c r="KW13" s="306"/>
      <c r="KX13" s="306"/>
      <c r="KY13" s="306"/>
      <c r="KZ13" s="306"/>
      <c r="LA13" s="306"/>
      <c r="LB13" s="306"/>
      <c r="LC13" s="306"/>
      <c r="LD13" s="306"/>
      <c r="LE13" s="306"/>
      <c r="LF13" s="306"/>
      <c r="LG13" s="306"/>
      <c r="LH13" s="306"/>
      <c r="LI13" s="306"/>
      <c r="LJ13" s="306"/>
      <c r="LK13" s="306"/>
      <c r="LL13" s="306"/>
      <c r="LM13" s="306"/>
      <c r="LN13" s="306"/>
      <c r="LO13" s="306"/>
      <c r="LP13" s="306"/>
      <c r="LQ13" s="306"/>
      <c r="LR13" s="306"/>
      <c r="LS13" s="306"/>
      <c r="LT13" s="306"/>
      <c r="LU13" s="306"/>
      <c r="LV13" s="306"/>
      <c r="LW13" s="306"/>
      <c r="LX13" s="306"/>
      <c r="LY13" s="306"/>
      <c r="LZ13" s="306"/>
      <c r="MA13" s="306"/>
      <c r="MB13" s="306"/>
      <c r="MC13" s="306"/>
      <c r="MD13" s="306"/>
      <c r="ME13" s="306"/>
      <c r="MF13" s="306"/>
      <c r="MG13" s="306"/>
      <c r="MH13" s="306"/>
      <c r="MI13" s="306"/>
      <c r="MJ13" s="306"/>
      <c r="MK13" s="306"/>
      <c r="ML13" s="306"/>
      <c r="MM13" s="306"/>
      <c r="MN13" s="306"/>
      <c r="MO13" s="306"/>
      <c r="MP13" s="306"/>
      <c r="MQ13" s="306"/>
      <c r="MR13" s="306"/>
      <c r="MS13" s="306"/>
      <c r="MT13" s="306"/>
      <c r="MU13" s="306"/>
      <c r="MV13" s="306"/>
      <c r="MW13" s="306"/>
      <c r="MX13" s="306"/>
      <c r="MY13" s="306"/>
      <c r="MZ13" s="306"/>
      <c r="NA13" s="306"/>
      <c r="NB13" s="306"/>
      <c r="NC13" s="306"/>
      <c r="ND13" s="306"/>
      <c r="NE13" s="306"/>
      <c r="NF13" s="306"/>
      <c r="NG13" s="306"/>
      <c r="NH13" s="306"/>
      <c r="NI13" s="306"/>
      <c r="NJ13" s="306"/>
      <c r="NK13" s="306"/>
      <c r="NL13" s="306"/>
      <c r="NM13" s="306"/>
      <c r="NN13" s="306"/>
      <c r="NO13" s="306"/>
      <c r="NP13" s="306"/>
      <c r="NQ13" s="306"/>
      <c r="NR13" s="306"/>
      <c r="NS13" s="306"/>
      <c r="NT13" s="306"/>
      <c r="NU13" s="306"/>
      <c r="NV13" s="306"/>
      <c r="NW13" s="306"/>
      <c r="NX13" s="306"/>
      <c r="NY13" s="306"/>
      <c r="NZ13" s="306"/>
      <c r="OA13" s="306"/>
      <c r="OB13" s="306"/>
      <c r="OC13" s="306"/>
      <c r="OD13" s="306"/>
      <c r="OE13" s="306"/>
      <c r="OF13" s="306"/>
      <c r="OG13" s="306"/>
      <c r="OH13" s="306"/>
      <c r="OI13" s="306"/>
      <c r="OJ13" s="306"/>
      <c r="OK13" s="306"/>
      <c r="OL13" s="306"/>
    </row>
    <row r="14" spans="1:402" ht="129" customHeight="1" x14ac:dyDescent="0.2">
      <c r="A14" s="455"/>
      <c r="B14" s="302">
        <v>1</v>
      </c>
      <c r="C14" s="300"/>
      <c r="D14" s="462" t="s">
        <v>91</v>
      </c>
      <c r="E14" s="462"/>
      <c r="F14" s="297">
        <v>2</v>
      </c>
      <c r="G14" s="336">
        <f>SUM(G15+G20+G26)</f>
        <v>123540</v>
      </c>
      <c r="H14" s="287">
        <f t="shared" ref="H14:N14" si="1">H15+H20+H21+H24+H25+H26</f>
        <v>171543</v>
      </c>
      <c r="I14" s="287">
        <f t="shared" si="1"/>
        <v>171543</v>
      </c>
      <c r="J14" s="287">
        <f t="shared" si="1"/>
        <v>179486</v>
      </c>
      <c r="K14" s="339">
        <f t="shared" si="1"/>
        <v>19361</v>
      </c>
      <c r="L14" s="339">
        <f t="shared" si="1"/>
        <v>122464</v>
      </c>
      <c r="M14" s="339">
        <f t="shared" si="1"/>
        <v>150638</v>
      </c>
      <c r="N14" s="390">
        <f t="shared" si="1"/>
        <v>180308</v>
      </c>
      <c r="O14" s="289">
        <f t="shared" ref="O14:O74" si="2">N14/J14*100</f>
        <v>100.45797443811773</v>
      </c>
      <c r="P14" s="290">
        <f t="shared" ref="P14:P76" si="3">J14/G14*100</f>
        <v>145.28573741298365</v>
      </c>
      <c r="Q14" s="160"/>
    </row>
    <row r="15" spans="1:402" ht="42.6" customHeight="1" x14ac:dyDescent="0.2">
      <c r="A15" s="455"/>
      <c r="B15" s="455"/>
      <c r="C15" s="223" t="s">
        <v>11</v>
      </c>
      <c r="D15" s="462" t="s">
        <v>92</v>
      </c>
      <c r="E15" s="462"/>
      <c r="F15" s="297">
        <v>3</v>
      </c>
      <c r="G15" s="336">
        <f t="shared" ref="G15:N15" si="4">G16+G17+G18+G19</f>
        <v>1247</v>
      </c>
      <c r="H15" s="287">
        <f t="shared" si="4"/>
        <v>6884</v>
      </c>
      <c r="I15" s="287">
        <f t="shared" si="4"/>
        <v>6884</v>
      </c>
      <c r="J15" s="287">
        <f t="shared" si="4"/>
        <v>5523</v>
      </c>
      <c r="K15" s="339">
        <f t="shared" si="4"/>
        <v>361</v>
      </c>
      <c r="L15" s="339">
        <f t="shared" si="4"/>
        <v>1384</v>
      </c>
      <c r="M15" s="339">
        <f t="shared" si="4"/>
        <v>3758</v>
      </c>
      <c r="N15" s="389">
        <f t="shared" si="4"/>
        <v>6108</v>
      </c>
      <c r="O15" s="289">
        <f t="shared" si="2"/>
        <v>110.59206952743075</v>
      </c>
      <c r="P15" s="290">
        <f t="shared" si="3"/>
        <v>442.90296712109063</v>
      </c>
      <c r="Q15" s="274"/>
      <c r="R15" s="271"/>
    </row>
    <row r="16" spans="1:402" ht="21.6" customHeight="1" x14ac:dyDescent="0.2">
      <c r="A16" s="455"/>
      <c r="B16" s="455"/>
      <c r="C16" s="223"/>
      <c r="D16" s="227" t="s">
        <v>93</v>
      </c>
      <c r="E16" s="227" t="s">
        <v>94</v>
      </c>
      <c r="F16" s="142">
        <v>4</v>
      </c>
      <c r="G16" s="371"/>
      <c r="H16" s="372"/>
      <c r="I16" s="372"/>
      <c r="J16" s="372">
        <v>0</v>
      </c>
      <c r="K16" s="338">
        <f t="shared" ref="K16:K72" si="5">ROUND((I16/12*3*90%),0)</f>
        <v>0</v>
      </c>
      <c r="L16" s="338">
        <f t="shared" ref="L16:L72" si="6">ROUND((K16+(N16-K16)/3),0)</f>
        <v>0</v>
      </c>
      <c r="M16" s="338">
        <f t="shared" ref="M16:M72" si="7">ROUND((L16+(N16-K16)/3),0)</f>
        <v>0</v>
      </c>
      <c r="N16" s="389">
        <v>0</v>
      </c>
      <c r="O16" s="178">
        <v>0</v>
      </c>
      <c r="P16" s="177">
        <v>0</v>
      </c>
    </row>
    <row r="17" spans="1:20" ht="57.6" customHeight="1" x14ac:dyDescent="0.2">
      <c r="A17" s="455"/>
      <c r="B17" s="455"/>
      <c r="C17" s="223"/>
      <c r="D17" s="227" t="s">
        <v>95</v>
      </c>
      <c r="E17" s="227" t="s">
        <v>96</v>
      </c>
      <c r="F17" s="142">
        <v>5</v>
      </c>
      <c r="G17" s="371">
        <v>767</v>
      </c>
      <c r="H17" s="372">
        <v>6308</v>
      </c>
      <c r="I17" s="372">
        <v>6308</v>
      </c>
      <c r="J17" s="372">
        <v>5032</v>
      </c>
      <c r="K17" s="338">
        <v>275</v>
      </c>
      <c r="L17" s="338">
        <v>1212</v>
      </c>
      <c r="M17" s="338">
        <v>3500</v>
      </c>
      <c r="N17" s="389">
        <v>5762</v>
      </c>
      <c r="O17" s="178">
        <f t="shared" si="2"/>
        <v>114.50715421303657</v>
      </c>
      <c r="P17" s="177">
        <f t="shared" si="3"/>
        <v>656.06258148631036</v>
      </c>
      <c r="Q17" s="160"/>
    </row>
    <row r="18" spans="1:20" ht="46.15" customHeight="1" x14ac:dyDescent="0.2">
      <c r="A18" s="455"/>
      <c r="B18" s="455"/>
      <c r="C18" s="223"/>
      <c r="D18" s="227" t="s">
        <v>97</v>
      </c>
      <c r="E18" s="227" t="s">
        <v>98</v>
      </c>
      <c r="F18" s="142">
        <v>6</v>
      </c>
      <c r="G18" s="371">
        <v>475</v>
      </c>
      <c r="H18" s="372">
        <v>480</v>
      </c>
      <c r="I18" s="372">
        <v>480</v>
      </c>
      <c r="J18" s="372">
        <v>387</v>
      </c>
      <c r="K18" s="338">
        <v>86</v>
      </c>
      <c r="L18" s="338">
        <v>172</v>
      </c>
      <c r="M18" s="338">
        <v>258</v>
      </c>
      <c r="N18" s="389">
        <v>346</v>
      </c>
      <c r="O18" s="178">
        <f t="shared" si="2"/>
        <v>89.405684754521957</v>
      </c>
      <c r="P18" s="177">
        <f t="shared" si="3"/>
        <v>81.473684210526315</v>
      </c>
      <c r="Q18" s="427"/>
    </row>
    <row r="19" spans="1:20" ht="15.75" customHeight="1" x14ac:dyDescent="0.2">
      <c r="A19" s="455"/>
      <c r="B19" s="455"/>
      <c r="C19" s="223"/>
      <c r="D19" s="227" t="s">
        <v>99</v>
      </c>
      <c r="E19" s="227" t="s">
        <v>100</v>
      </c>
      <c r="F19" s="142">
        <v>7</v>
      </c>
      <c r="G19" s="371">
        <v>5</v>
      </c>
      <c r="H19" s="372">
        <v>96</v>
      </c>
      <c r="I19" s="372">
        <v>96</v>
      </c>
      <c r="J19" s="372">
        <v>104</v>
      </c>
      <c r="K19" s="338">
        <v>0</v>
      </c>
      <c r="L19" s="338">
        <v>0</v>
      </c>
      <c r="M19" s="338">
        <v>0</v>
      </c>
      <c r="N19" s="389">
        <v>0</v>
      </c>
      <c r="O19" s="178">
        <v>0</v>
      </c>
      <c r="P19" s="177">
        <v>0</v>
      </c>
    </row>
    <row r="20" spans="1:20" ht="48" customHeight="1" x14ac:dyDescent="0.2">
      <c r="A20" s="455"/>
      <c r="B20" s="455"/>
      <c r="C20" s="223" t="s">
        <v>13</v>
      </c>
      <c r="D20" s="463" t="s">
        <v>101</v>
      </c>
      <c r="E20" s="463"/>
      <c r="F20" s="142">
        <v>8</v>
      </c>
      <c r="G20" s="371">
        <v>87149</v>
      </c>
      <c r="H20" s="372">
        <v>160000</v>
      </c>
      <c r="I20" s="372">
        <v>160000</v>
      </c>
      <c r="J20" s="372">
        <v>169113</v>
      </c>
      <c r="K20" s="338">
        <v>19000</v>
      </c>
      <c r="L20" s="338">
        <v>121080</v>
      </c>
      <c r="M20" s="338">
        <v>146880</v>
      </c>
      <c r="N20" s="389">
        <v>174200</v>
      </c>
      <c r="O20" s="178">
        <f t="shared" si="2"/>
        <v>103.00804787331548</v>
      </c>
      <c r="P20" s="177">
        <f t="shared" si="3"/>
        <v>194.05041939666546</v>
      </c>
      <c r="Q20" s="160"/>
    </row>
    <row r="21" spans="1:20" ht="53.45" customHeight="1" x14ac:dyDescent="0.2">
      <c r="A21" s="455"/>
      <c r="B21" s="455"/>
      <c r="C21" s="223" t="s">
        <v>50</v>
      </c>
      <c r="D21" s="463" t="s">
        <v>102</v>
      </c>
      <c r="E21" s="463"/>
      <c r="F21" s="142">
        <v>9</v>
      </c>
      <c r="G21" s="336">
        <f t="shared" ref="G21:I21" si="8">G22+G23</f>
        <v>0</v>
      </c>
      <c r="H21" s="287">
        <f t="shared" si="8"/>
        <v>0</v>
      </c>
      <c r="I21" s="287">
        <f t="shared" si="8"/>
        <v>0</v>
      </c>
      <c r="J21" s="287">
        <v>0</v>
      </c>
      <c r="K21" s="340">
        <v>0</v>
      </c>
      <c r="L21" s="340">
        <f t="shared" si="6"/>
        <v>0</v>
      </c>
      <c r="M21" s="340">
        <f t="shared" si="7"/>
        <v>0</v>
      </c>
      <c r="N21" s="389">
        <f>N22+N23</f>
        <v>0</v>
      </c>
      <c r="O21" s="289">
        <v>0</v>
      </c>
      <c r="P21" s="290">
        <v>0</v>
      </c>
    </row>
    <row r="22" spans="1:20" ht="51.6" customHeight="1" x14ac:dyDescent="0.2">
      <c r="A22" s="455"/>
      <c r="B22" s="455"/>
      <c r="C22" s="455"/>
      <c r="D22" s="143" t="s">
        <v>103</v>
      </c>
      <c r="E22" s="249" t="s">
        <v>12</v>
      </c>
      <c r="F22" s="142">
        <v>10</v>
      </c>
      <c r="G22" s="371">
        <v>0</v>
      </c>
      <c r="H22" s="372">
        <v>0</v>
      </c>
      <c r="I22" s="372">
        <v>0</v>
      </c>
      <c r="J22" s="372">
        <v>0</v>
      </c>
      <c r="K22" s="338">
        <v>0</v>
      </c>
      <c r="L22" s="338">
        <f t="shared" si="6"/>
        <v>0</v>
      </c>
      <c r="M22" s="338">
        <v>0</v>
      </c>
      <c r="N22" s="389">
        <v>0</v>
      </c>
      <c r="O22" s="178">
        <v>0</v>
      </c>
      <c r="P22" s="177">
        <v>0</v>
      </c>
    </row>
    <row r="23" spans="1:20" ht="54" customHeight="1" x14ac:dyDescent="0.2">
      <c r="A23" s="455"/>
      <c r="B23" s="455"/>
      <c r="C23" s="455"/>
      <c r="D23" s="143" t="s">
        <v>104</v>
      </c>
      <c r="E23" s="249" t="s">
        <v>14</v>
      </c>
      <c r="F23" s="142">
        <v>11</v>
      </c>
      <c r="G23" s="371">
        <v>0</v>
      </c>
      <c r="H23" s="372"/>
      <c r="I23" s="372"/>
      <c r="J23" s="372">
        <v>0</v>
      </c>
      <c r="K23" s="338">
        <f t="shared" si="5"/>
        <v>0</v>
      </c>
      <c r="L23" s="338">
        <f t="shared" si="6"/>
        <v>0</v>
      </c>
      <c r="M23" s="338">
        <f t="shared" si="7"/>
        <v>0</v>
      </c>
      <c r="N23" s="389">
        <v>0</v>
      </c>
      <c r="O23" s="178">
        <v>0</v>
      </c>
      <c r="P23" s="177">
        <v>0</v>
      </c>
    </row>
    <row r="24" spans="1:20" ht="33" customHeight="1" x14ac:dyDescent="0.2">
      <c r="A24" s="455"/>
      <c r="B24" s="455"/>
      <c r="C24" s="223" t="s">
        <v>59</v>
      </c>
      <c r="D24" s="463" t="s">
        <v>105</v>
      </c>
      <c r="E24" s="463"/>
      <c r="F24" s="142">
        <v>12</v>
      </c>
      <c r="G24" s="371">
        <v>0</v>
      </c>
      <c r="H24" s="372">
        <v>0</v>
      </c>
      <c r="I24" s="372">
        <v>0</v>
      </c>
      <c r="J24" s="372">
        <v>0</v>
      </c>
      <c r="K24" s="338">
        <f t="shared" si="5"/>
        <v>0</v>
      </c>
      <c r="L24" s="338">
        <f t="shared" si="6"/>
        <v>0</v>
      </c>
      <c r="M24" s="338">
        <f t="shared" si="7"/>
        <v>0</v>
      </c>
      <c r="N24" s="389">
        <v>0</v>
      </c>
      <c r="O24" s="178">
        <v>0</v>
      </c>
      <c r="P24" s="177">
        <v>0</v>
      </c>
    </row>
    <row r="25" spans="1:20" ht="42" customHeight="1" x14ac:dyDescent="0.2">
      <c r="A25" s="455"/>
      <c r="B25" s="455"/>
      <c r="C25" s="223" t="s">
        <v>61</v>
      </c>
      <c r="D25" s="463" t="s">
        <v>106</v>
      </c>
      <c r="E25" s="463"/>
      <c r="F25" s="142">
        <v>13</v>
      </c>
      <c r="G25" s="371">
        <v>0</v>
      </c>
      <c r="H25" s="372">
        <v>0</v>
      </c>
      <c r="I25" s="372">
        <v>0</v>
      </c>
      <c r="J25" s="372">
        <v>0</v>
      </c>
      <c r="K25" s="338">
        <f t="shared" si="5"/>
        <v>0</v>
      </c>
      <c r="L25" s="338">
        <f t="shared" si="6"/>
        <v>0</v>
      </c>
      <c r="M25" s="338">
        <f t="shared" si="7"/>
        <v>0</v>
      </c>
      <c r="N25" s="389">
        <v>0</v>
      </c>
      <c r="O25" s="178">
        <v>0</v>
      </c>
      <c r="P25" s="177">
        <v>0</v>
      </c>
    </row>
    <row r="26" spans="1:20" ht="46.15" customHeight="1" x14ac:dyDescent="0.2">
      <c r="A26" s="455"/>
      <c r="B26" s="223"/>
      <c r="C26" s="223" t="s">
        <v>107</v>
      </c>
      <c r="D26" s="463" t="s">
        <v>108</v>
      </c>
      <c r="E26" s="463"/>
      <c r="F26" s="142">
        <v>14</v>
      </c>
      <c r="G26" s="336">
        <f>SUM(G27:G33)</f>
        <v>35144</v>
      </c>
      <c r="H26" s="287">
        <f t="shared" ref="H26:M26" si="9">H27+H28+H31+H32+H33</f>
        <v>4659</v>
      </c>
      <c r="I26" s="287">
        <f t="shared" si="9"/>
        <v>4659</v>
      </c>
      <c r="J26" s="287">
        <f>J27+J28+J31+J32+J33</f>
        <v>4850</v>
      </c>
      <c r="K26" s="291">
        <v>0</v>
      </c>
      <c r="L26" s="291">
        <v>0</v>
      </c>
      <c r="M26" s="291">
        <f t="shared" si="9"/>
        <v>0</v>
      </c>
      <c r="N26" s="389">
        <v>0</v>
      </c>
      <c r="O26" s="289">
        <f t="shared" si="2"/>
        <v>0</v>
      </c>
      <c r="P26" s="290">
        <f t="shared" si="3"/>
        <v>13.800364215797861</v>
      </c>
    </row>
    <row r="27" spans="1:20" ht="60.6" customHeight="1" x14ac:dyDescent="0.2">
      <c r="A27" s="455"/>
      <c r="B27" s="223"/>
      <c r="C27" s="223"/>
      <c r="D27" s="227" t="s">
        <v>109</v>
      </c>
      <c r="E27" s="227" t="s">
        <v>110</v>
      </c>
      <c r="F27" s="142">
        <v>15</v>
      </c>
      <c r="G27" s="371">
        <v>34820</v>
      </c>
      <c r="H27" s="372">
        <v>4659</v>
      </c>
      <c r="I27" s="372">
        <v>4659</v>
      </c>
      <c r="J27" s="372">
        <v>4659</v>
      </c>
      <c r="K27" s="338">
        <v>0</v>
      </c>
      <c r="L27" s="338">
        <v>0</v>
      </c>
      <c r="M27" s="338">
        <v>0</v>
      </c>
      <c r="N27" s="389">
        <v>0</v>
      </c>
      <c r="O27" s="178">
        <f t="shared" si="2"/>
        <v>0</v>
      </c>
      <c r="P27" s="177">
        <f t="shared" si="3"/>
        <v>13.380241240666283</v>
      </c>
      <c r="Q27" s="160"/>
      <c r="R27" s="305"/>
      <c r="S27" s="305"/>
      <c r="T27" s="305"/>
    </row>
    <row r="28" spans="1:20" ht="33.75" x14ac:dyDescent="0.2">
      <c r="A28" s="455"/>
      <c r="B28" s="223"/>
      <c r="C28" s="223"/>
      <c r="D28" s="227" t="s">
        <v>111</v>
      </c>
      <c r="E28" s="227" t="s">
        <v>367</v>
      </c>
      <c r="F28" s="142">
        <v>16</v>
      </c>
      <c r="G28" s="336">
        <f t="shared" ref="G28:J28" si="10">G29+G30</f>
        <v>0</v>
      </c>
      <c r="H28" s="287">
        <f t="shared" si="10"/>
        <v>0</v>
      </c>
      <c r="I28" s="287">
        <f t="shared" si="10"/>
        <v>0</v>
      </c>
      <c r="J28" s="287">
        <f t="shared" si="10"/>
        <v>0</v>
      </c>
      <c r="K28" s="340">
        <f t="shared" si="5"/>
        <v>0</v>
      </c>
      <c r="L28" s="340">
        <f t="shared" si="6"/>
        <v>0</v>
      </c>
      <c r="M28" s="340">
        <v>0</v>
      </c>
      <c r="N28" s="389">
        <v>0</v>
      </c>
      <c r="O28" s="289">
        <v>0</v>
      </c>
      <c r="P28" s="290">
        <v>0</v>
      </c>
    </row>
    <row r="29" spans="1:20" ht="19.899999999999999" customHeight="1" x14ac:dyDescent="0.2">
      <c r="A29" s="455"/>
      <c r="B29" s="223"/>
      <c r="C29" s="223"/>
      <c r="D29" s="227"/>
      <c r="E29" s="250" t="s">
        <v>113</v>
      </c>
      <c r="F29" s="142">
        <v>17</v>
      </c>
      <c r="G29" s="371">
        <v>0</v>
      </c>
      <c r="H29" s="372">
        <v>0</v>
      </c>
      <c r="I29" s="372">
        <v>0</v>
      </c>
      <c r="J29" s="372">
        <v>0</v>
      </c>
      <c r="K29" s="338">
        <f t="shared" si="5"/>
        <v>0</v>
      </c>
      <c r="L29" s="338">
        <f t="shared" si="6"/>
        <v>0</v>
      </c>
      <c r="M29" s="338">
        <v>0</v>
      </c>
      <c r="N29" s="389">
        <v>0</v>
      </c>
      <c r="O29" s="178">
        <v>0</v>
      </c>
      <c r="P29" s="177">
        <v>0</v>
      </c>
    </row>
    <row r="30" spans="1:20" ht="28.9" customHeight="1" x14ac:dyDescent="0.2">
      <c r="A30" s="455"/>
      <c r="B30" s="223"/>
      <c r="C30" s="223"/>
      <c r="D30" s="227"/>
      <c r="E30" s="250" t="s">
        <v>114</v>
      </c>
      <c r="F30" s="142">
        <v>18</v>
      </c>
      <c r="G30" s="371">
        <v>0</v>
      </c>
      <c r="H30" s="372">
        <v>0</v>
      </c>
      <c r="I30" s="372">
        <v>0</v>
      </c>
      <c r="J30" s="372">
        <v>0</v>
      </c>
      <c r="K30" s="338">
        <f t="shared" si="5"/>
        <v>0</v>
      </c>
      <c r="L30" s="338">
        <f t="shared" si="6"/>
        <v>0</v>
      </c>
      <c r="M30" s="338">
        <f t="shared" si="7"/>
        <v>0</v>
      </c>
      <c r="N30" s="389">
        <v>0</v>
      </c>
      <c r="O30" s="178">
        <v>0</v>
      </c>
      <c r="P30" s="177">
        <v>0</v>
      </c>
    </row>
    <row r="31" spans="1:20" ht="20.45" customHeight="1" x14ac:dyDescent="0.2">
      <c r="A31" s="455"/>
      <c r="B31" s="223"/>
      <c r="C31" s="223"/>
      <c r="D31" s="227" t="s">
        <v>115</v>
      </c>
      <c r="E31" s="227" t="s">
        <v>116</v>
      </c>
      <c r="F31" s="142">
        <v>19</v>
      </c>
      <c r="G31" s="371">
        <v>0</v>
      </c>
      <c r="H31" s="372">
        <v>0</v>
      </c>
      <c r="I31" s="372">
        <v>0</v>
      </c>
      <c r="J31" s="372">
        <v>0</v>
      </c>
      <c r="K31" s="338">
        <f t="shared" si="5"/>
        <v>0</v>
      </c>
      <c r="L31" s="338">
        <f t="shared" si="6"/>
        <v>0</v>
      </c>
      <c r="M31" s="338">
        <f t="shared" si="7"/>
        <v>0</v>
      </c>
      <c r="N31" s="389">
        <v>0</v>
      </c>
      <c r="O31" s="178">
        <v>0</v>
      </c>
      <c r="P31" s="177">
        <v>0</v>
      </c>
    </row>
    <row r="32" spans="1:20" ht="22.9" customHeight="1" x14ac:dyDescent="0.2">
      <c r="A32" s="455"/>
      <c r="B32" s="223"/>
      <c r="C32" s="223"/>
      <c r="D32" s="227" t="s">
        <v>117</v>
      </c>
      <c r="E32" s="227" t="s">
        <v>118</v>
      </c>
      <c r="F32" s="142">
        <v>20</v>
      </c>
      <c r="G32" s="371">
        <v>0</v>
      </c>
      <c r="H32" s="372">
        <v>0</v>
      </c>
      <c r="I32" s="372">
        <v>0</v>
      </c>
      <c r="J32" s="372">
        <v>0</v>
      </c>
      <c r="K32" s="338">
        <f t="shared" si="5"/>
        <v>0</v>
      </c>
      <c r="L32" s="338">
        <f t="shared" si="6"/>
        <v>0</v>
      </c>
      <c r="M32" s="338">
        <f t="shared" si="7"/>
        <v>0</v>
      </c>
      <c r="N32" s="389">
        <v>0</v>
      </c>
      <c r="O32" s="178">
        <v>0</v>
      </c>
      <c r="P32" s="177">
        <v>0</v>
      </c>
    </row>
    <row r="33" spans="1:18" ht="12.75" customHeight="1" x14ac:dyDescent="0.2">
      <c r="A33" s="455"/>
      <c r="B33" s="223"/>
      <c r="C33" s="223"/>
      <c r="D33" s="227" t="s">
        <v>119</v>
      </c>
      <c r="E33" s="227" t="s">
        <v>100</v>
      </c>
      <c r="F33" s="142">
        <v>21</v>
      </c>
      <c r="G33" s="371">
        <v>324</v>
      </c>
      <c r="H33" s="372">
        <v>0</v>
      </c>
      <c r="I33" s="372">
        <v>0</v>
      </c>
      <c r="J33" s="372">
        <v>191</v>
      </c>
      <c r="K33" s="338">
        <v>0</v>
      </c>
      <c r="L33" s="338">
        <v>0</v>
      </c>
      <c r="M33" s="338">
        <v>0</v>
      </c>
      <c r="N33" s="389">
        <v>0</v>
      </c>
      <c r="O33" s="178">
        <v>0</v>
      </c>
      <c r="P33" s="177">
        <v>0</v>
      </c>
    </row>
    <row r="34" spans="1:18" ht="48.6" customHeight="1" x14ac:dyDescent="0.2">
      <c r="A34" s="455"/>
      <c r="B34" s="223">
        <v>2</v>
      </c>
      <c r="C34" s="223"/>
      <c r="D34" s="463" t="s">
        <v>120</v>
      </c>
      <c r="E34" s="463"/>
      <c r="F34" s="142">
        <v>22</v>
      </c>
      <c r="G34" s="336">
        <f t="shared" ref="G34:N34" si="11">G35+G36+G37+G38+G39</f>
        <v>1420</v>
      </c>
      <c r="H34" s="287">
        <f t="shared" si="11"/>
        <v>1376</v>
      </c>
      <c r="I34" s="287">
        <f t="shared" si="11"/>
        <v>1376</v>
      </c>
      <c r="J34" s="287">
        <f t="shared" si="11"/>
        <v>1533</v>
      </c>
      <c r="K34" s="339">
        <f t="shared" si="11"/>
        <v>277</v>
      </c>
      <c r="L34" s="339">
        <f t="shared" si="11"/>
        <v>555</v>
      </c>
      <c r="M34" s="339">
        <f t="shared" si="11"/>
        <v>832</v>
      </c>
      <c r="N34" s="392">
        <f t="shared" si="11"/>
        <v>1110</v>
      </c>
      <c r="O34" s="289">
        <f t="shared" si="2"/>
        <v>72.407045009784738</v>
      </c>
      <c r="P34" s="290">
        <f t="shared" si="3"/>
        <v>107.95774647887325</v>
      </c>
      <c r="Q34" s="271"/>
    </row>
    <row r="35" spans="1:18" ht="13.5" customHeight="1" x14ac:dyDescent="0.2">
      <c r="A35" s="455"/>
      <c r="B35" s="455"/>
      <c r="C35" s="223" t="s">
        <v>11</v>
      </c>
      <c r="D35" s="463" t="s">
        <v>121</v>
      </c>
      <c r="E35" s="463"/>
      <c r="F35" s="142">
        <v>23</v>
      </c>
      <c r="G35" s="371">
        <v>0</v>
      </c>
      <c r="H35" s="372">
        <v>0</v>
      </c>
      <c r="I35" s="372">
        <v>0</v>
      </c>
      <c r="J35" s="372">
        <v>0</v>
      </c>
      <c r="K35" s="338">
        <f t="shared" si="5"/>
        <v>0</v>
      </c>
      <c r="L35" s="338">
        <f t="shared" si="6"/>
        <v>0</v>
      </c>
      <c r="M35" s="338">
        <f t="shared" si="7"/>
        <v>0</v>
      </c>
      <c r="N35" s="402">
        <v>0</v>
      </c>
      <c r="O35" s="178">
        <v>0</v>
      </c>
      <c r="P35" s="177">
        <v>0</v>
      </c>
    </row>
    <row r="36" spans="1:18" ht="13.9" customHeight="1" x14ac:dyDescent="0.2">
      <c r="A36" s="455"/>
      <c r="B36" s="455"/>
      <c r="C36" s="223" t="s">
        <v>13</v>
      </c>
      <c r="D36" s="463" t="s">
        <v>122</v>
      </c>
      <c r="E36" s="463"/>
      <c r="F36" s="142">
        <v>24</v>
      </c>
      <c r="G36" s="371">
        <v>0</v>
      </c>
      <c r="H36" s="372">
        <v>0</v>
      </c>
      <c r="I36" s="372">
        <v>0</v>
      </c>
      <c r="J36" s="372">
        <v>0</v>
      </c>
      <c r="K36" s="338">
        <f t="shared" si="5"/>
        <v>0</v>
      </c>
      <c r="L36" s="338">
        <f t="shared" si="6"/>
        <v>0</v>
      </c>
      <c r="M36" s="338">
        <f t="shared" si="7"/>
        <v>0</v>
      </c>
      <c r="N36" s="402">
        <v>0</v>
      </c>
      <c r="O36" s="178">
        <v>0</v>
      </c>
      <c r="P36" s="177">
        <v>0</v>
      </c>
    </row>
    <row r="37" spans="1:18" ht="34.9" customHeight="1" x14ac:dyDescent="0.2">
      <c r="A37" s="455"/>
      <c r="B37" s="455"/>
      <c r="C37" s="223" t="s">
        <v>50</v>
      </c>
      <c r="D37" s="463" t="s">
        <v>123</v>
      </c>
      <c r="E37" s="463"/>
      <c r="F37" s="142">
        <v>25</v>
      </c>
      <c r="G37" s="371">
        <v>496</v>
      </c>
      <c r="H37" s="372">
        <v>615</v>
      </c>
      <c r="I37" s="372">
        <v>615</v>
      </c>
      <c r="J37" s="372">
        <v>608</v>
      </c>
      <c r="K37" s="338">
        <v>175</v>
      </c>
      <c r="L37" s="338">
        <v>350</v>
      </c>
      <c r="M37" s="338">
        <v>525</v>
      </c>
      <c r="N37" s="402">
        <v>700</v>
      </c>
      <c r="O37" s="178">
        <f t="shared" si="2"/>
        <v>115.13157894736842</v>
      </c>
      <c r="P37" s="177">
        <f t="shared" si="3"/>
        <v>122.58064516129032</v>
      </c>
      <c r="Q37" s="160"/>
    </row>
    <row r="38" spans="1:18" ht="54.6" customHeight="1" x14ac:dyDescent="0.2">
      <c r="A38" s="455"/>
      <c r="B38" s="455"/>
      <c r="C38" s="223" t="s">
        <v>59</v>
      </c>
      <c r="D38" s="463" t="s">
        <v>124</v>
      </c>
      <c r="E38" s="463"/>
      <c r="F38" s="142">
        <v>26</v>
      </c>
      <c r="G38" s="371">
        <v>920</v>
      </c>
      <c r="H38" s="372">
        <v>748</v>
      </c>
      <c r="I38" s="372">
        <v>748</v>
      </c>
      <c r="J38" s="372">
        <v>912</v>
      </c>
      <c r="K38" s="338">
        <v>100</v>
      </c>
      <c r="L38" s="338">
        <v>200</v>
      </c>
      <c r="M38" s="338">
        <v>300</v>
      </c>
      <c r="N38" s="402">
        <v>400</v>
      </c>
      <c r="O38" s="178">
        <f t="shared" si="2"/>
        <v>43.859649122807014</v>
      </c>
      <c r="P38" s="177">
        <f t="shared" si="3"/>
        <v>99.130434782608702</v>
      </c>
      <c r="Q38" s="160"/>
    </row>
    <row r="39" spans="1:18" ht="15" customHeight="1" x14ac:dyDescent="0.2">
      <c r="A39" s="455"/>
      <c r="B39" s="455"/>
      <c r="C39" s="223" t="s">
        <v>61</v>
      </c>
      <c r="D39" s="463" t="s">
        <v>125</v>
      </c>
      <c r="E39" s="463"/>
      <c r="F39" s="142">
        <v>27</v>
      </c>
      <c r="G39" s="371">
        <v>4</v>
      </c>
      <c r="H39" s="372">
        <v>13</v>
      </c>
      <c r="I39" s="372">
        <v>13</v>
      </c>
      <c r="J39" s="372">
        <v>13</v>
      </c>
      <c r="K39" s="338">
        <v>2</v>
      </c>
      <c r="L39" s="338">
        <v>5</v>
      </c>
      <c r="M39" s="338">
        <v>7</v>
      </c>
      <c r="N39" s="402">
        <v>10</v>
      </c>
      <c r="O39" s="178">
        <v>0</v>
      </c>
      <c r="P39" s="177">
        <f t="shared" si="3"/>
        <v>325</v>
      </c>
    </row>
    <row r="40" spans="1:18" ht="18" customHeight="1" x14ac:dyDescent="0.2">
      <c r="A40" s="223" t="s">
        <v>17</v>
      </c>
      <c r="B40" s="463" t="s">
        <v>377</v>
      </c>
      <c r="C40" s="463"/>
      <c r="D40" s="463"/>
      <c r="E40" s="463"/>
      <c r="F40" s="142">
        <v>28</v>
      </c>
      <c r="G40" s="287">
        <f t="shared" ref="G40:N40" si="12">G41+G142</f>
        <v>339831</v>
      </c>
      <c r="H40" s="287">
        <f t="shared" si="12"/>
        <v>271979</v>
      </c>
      <c r="I40" s="287">
        <f t="shared" si="12"/>
        <v>271979</v>
      </c>
      <c r="J40" s="287">
        <f>J41+J142</f>
        <v>215962</v>
      </c>
      <c r="K40" s="339">
        <f t="shared" si="12"/>
        <v>44393</v>
      </c>
      <c r="L40" s="339">
        <f t="shared" si="12"/>
        <v>99209</v>
      </c>
      <c r="M40" s="339">
        <f>M41+M142</f>
        <v>197885</v>
      </c>
      <c r="N40" s="390">
        <f t="shared" si="12"/>
        <v>357762</v>
      </c>
      <c r="O40" s="289">
        <f t="shared" si="2"/>
        <v>165.65969939155963</v>
      </c>
      <c r="P40" s="290">
        <f t="shared" si="3"/>
        <v>63.549823294519925</v>
      </c>
    </row>
    <row r="41" spans="1:18" ht="36.6" customHeight="1" x14ac:dyDescent="0.2">
      <c r="A41" s="455"/>
      <c r="B41" s="223">
        <v>1</v>
      </c>
      <c r="C41" s="463" t="s">
        <v>378</v>
      </c>
      <c r="D41" s="463"/>
      <c r="E41" s="463"/>
      <c r="F41" s="142">
        <v>29</v>
      </c>
      <c r="G41" s="287">
        <f t="shared" ref="G41:N41" si="13">G42+G90+G97+G125</f>
        <v>255357</v>
      </c>
      <c r="H41" s="287">
        <f t="shared" si="13"/>
        <v>187157</v>
      </c>
      <c r="I41" s="287">
        <f t="shared" si="13"/>
        <v>187157</v>
      </c>
      <c r="J41" s="287">
        <f>J42+J90+J125+J97</f>
        <v>131290</v>
      </c>
      <c r="K41" s="339">
        <f t="shared" si="13"/>
        <v>22434</v>
      </c>
      <c r="L41" s="339">
        <f t="shared" si="13"/>
        <v>53559</v>
      </c>
      <c r="M41" s="339">
        <f t="shared" si="13"/>
        <v>149739</v>
      </c>
      <c r="N41" s="390">
        <f t="shared" si="13"/>
        <v>307762</v>
      </c>
      <c r="O41" s="289">
        <f t="shared" si="2"/>
        <v>234.41389290882779</v>
      </c>
      <c r="P41" s="290">
        <f t="shared" si="3"/>
        <v>51.414294497507406</v>
      </c>
      <c r="Q41" s="271"/>
      <c r="R41" s="271"/>
    </row>
    <row r="42" spans="1:18" ht="42" customHeight="1" x14ac:dyDescent="0.2">
      <c r="A42" s="455"/>
      <c r="B42" s="455"/>
      <c r="C42" s="463" t="s">
        <v>379</v>
      </c>
      <c r="D42" s="463"/>
      <c r="E42" s="463"/>
      <c r="F42" s="142">
        <v>30</v>
      </c>
      <c r="G42" s="287">
        <f t="shared" ref="G42:N42" si="14">G43+G51+G57</f>
        <v>85287</v>
      </c>
      <c r="H42" s="287">
        <f t="shared" si="14"/>
        <v>163051</v>
      </c>
      <c r="I42" s="287">
        <f t="shared" si="14"/>
        <v>163051</v>
      </c>
      <c r="J42" s="287">
        <f t="shared" si="14"/>
        <v>165946</v>
      </c>
      <c r="K42" s="339">
        <f t="shared" si="14"/>
        <v>19330</v>
      </c>
      <c r="L42" s="339">
        <f t="shared" si="14"/>
        <v>47492</v>
      </c>
      <c r="M42" s="339">
        <f t="shared" si="14"/>
        <v>140737</v>
      </c>
      <c r="N42" s="390">
        <f t="shared" si="14"/>
        <v>173900</v>
      </c>
      <c r="O42" s="289">
        <f t="shared" si="2"/>
        <v>104.79312547455197</v>
      </c>
      <c r="P42" s="290">
        <f t="shared" si="3"/>
        <v>194.57361614314021</v>
      </c>
      <c r="Q42" s="271"/>
      <c r="R42" s="271"/>
    </row>
    <row r="43" spans="1:18" ht="48" customHeight="1" x14ac:dyDescent="0.2">
      <c r="A43" s="455"/>
      <c r="B43" s="455"/>
      <c r="C43" s="223" t="s">
        <v>129</v>
      </c>
      <c r="D43" s="463" t="s">
        <v>380</v>
      </c>
      <c r="E43" s="463"/>
      <c r="F43" s="142">
        <v>31</v>
      </c>
      <c r="G43" s="336">
        <f>G45+G48+G49+G50</f>
        <v>81777</v>
      </c>
      <c r="H43" s="287">
        <f t="shared" ref="H43:I43" si="15">H44+H45+H48+H49+H50</f>
        <v>155567</v>
      </c>
      <c r="I43" s="287">
        <f t="shared" si="15"/>
        <v>155567</v>
      </c>
      <c r="J43" s="287">
        <f>J45+J44+J48+J49+J50</f>
        <v>161273</v>
      </c>
      <c r="K43" s="339">
        <f>K44+K45+K48+K49+K50</f>
        <v>17561</v>
      </c>
      <c r="L43" s="339">
        <f>L44+L45+L48+L49+L50</f>
        <v>43964</v>
      </c>
      <c r="M43" s="339">
        <f>M44+M45+M48+M49+M50</f>
        <v>135672</v>
      </c>
      <c r="N43" s="390">
        <f>N44+N45+N48+N49+N50</f>
        <v>166152</v>
      </c>
      <c r="O43" s="289">
        <f t="shared" si="2"/>
        <v>103.02530491774817</v>
      </c>
      <c r="P43" s="290">
        <f t="shared" si="3"/>
        <v>197.21070716705188</v>
      </c>
      <c r="Q43" s="271"/>
      <c r="R43" s="271"/>
    </row>
    <row r="44" spans="1:18" ht="25.9" customHeight="1" x14ac:dyDescent="0.2">
      <c r="A44" s="455"/>
      <c r="B44" s="455"/>
      <c r="C44" s="223" t="s">
        <v>11</v>
      </c>
      <c r="D44" s="463" t="s">
        <v>131</v>
      </c>
      <c r="E44" s="463"/>
      <c r="F44" s="142">
        <v>32</v>
      </c>
      <c r="G44" s="371">
        <v>0</v>
      </c>
      <c r="H44" s="372">
        <v>0</v>
      </c>
      <c r="I44" s="372">
        <v>0</v>
      </c>
      <c r="J44" s="372">
        <v>0</v>
      </c>
      <c r="K44" s="338">
        <f t="shared" si="5"/>
        <v>0</v>
      </c>
      <c r="L44" s="338">
        <f t="shared" si="6"/>
        <v>0</v>
      </c>
      <c r="M44" s="338">
        <f t="shared" si="7"/>
        <v>0</v>
      </c>
      <c r="N44" s="404">
        <v>0</v>
      </c>
      <c r="O44" s="178">
        <v>0</v>
      </c>
      <c r="P44" s="177">
        <v>0</v>
      </c>
      <c r="Q44" s="271"/>
      <c r="R44" s="271"/>
    </row>
    <row r="45" spans="1:18" ht="22.15" customHeight="1" x14ac:dyDescent="0.2">
      <c r="A45" s="455"/>
      <c r="B45" s="455"/>
      <c r="C45" s="223" t="s">
        <v>13</v>
      </c>
      <c r="D45" s="463" t="s">
        <v>132</v>
      </c>
      <c r="E45" s="463"/>
      <c r="F45" s="142">
        <v>33</v>
      </c>
      <c r="G45" s="371">
        <v>356</v>
      </c>
      <c r="H45" s="372">
        <v>1045</v>
      </c>
      <c r="I45" s="372">
        <v>1045</v>
      </c>
      <c r="J45" s="372">
        <v>629</v>
      </c>
      <c r="K45" s="343">
        <v>180</v>
      </c>
      <c r="L45" s="343">
        <v>360</v>
      </c>
      <c r="M45" s="343">
        <v>695</v>
      </c>
      <c r="N45" s="404">
        <v>1209</v>
      </c>
      <c r="O45" s="178">
        <f t="shared" si="2"/>
        <v>192.20985691573927</v>
      </c>
      <c r="P45" s="177">
        <f t="shared" si="3"/>
        <v>176.68539325842696</v>
      </c>
      <c r="Q45" s="271"/>
      <c r="R45" s="271"/>
    </row>
    <row r="46" spans="1:18" ht="25.9" customHeight="1" x14ac:dyDescent="0.2">
      <c r="A46" s="455"/>
      <c r="B46" s="455"/>
      <c r="C46" s="223"/>
      <c r="D46" s="227" t="s">
        <v>133</v>
      </c>
      <c r="E46" s="227" t="s">
        <v>134</v>
      </c>
      <c r="F46" s="142">
        <v>34</v>
      </c>
      <c r="G46" s="371">
        <v>66</v>
      </c>
      <c r="H46" s="372">
        <v>221</v>
      </c>
      <c r="I46" s="372">
        <v>221</v>
      </c>
      <c r="J46" s="372">
        <v>130</v>
      </c>
      <c r="K46" s="343">
        <v>50</v>
      </c>
      <c r="L46" s="343">
        <v>100</v>
      </c>
      <c r="M46" s="343">
        <v>150</v>
      </c>
      <c r="N46" s="389">
        <v>212</v>
      </c>
      <c r="O46" s="178">
        <f t="shared" si="2"/>
        <v>163.07692307692307</v>
      </c>
      <c r="P46" s="177">
        <f t="shared" si="3"/>
        <v>196.96969696969697</v>
      </c>
      <c r="Q46" s="271"/>
    </row>
    <row r="47" spans="1:18" ht="42.6" customHeight="1" x14ac:dyDescent="0.2">
      <c r="A47" s="455"/>
      <c r="B47" s="455"/>
      <c r="C47" s="223"/>
      <c r="D47" s="227" t="s">
        <v>135</v>
      </c>
      <c r="E47" s="227" t="s">
        <v>136</v>
      </c>
      <c r="F47" s="142">
        <v>35</v>
      </c>
      <c r="G47" s="371">
        <v>245</v>
      </c>
      <c r="H47" s="372">
        <v>603</v>
      </c>
      <c r="I47" s="372">
        <v>603</v>
      </c>
      <c r="J47" s="372">
        <v>395</v>
      </c>
      <c r="K47" s="343">
        <v>100</v>
      </c>
      <c r="L47" s="343">
        <v>230</v>
      </c>
      <c r="M47" s="343">
        <v>350</v>
      </c>
      <c r="N47" s="404">
        <v>759</v>
      </c>
      <c r="O47" s="178">
        <f t="shared" si="2"/>
        <v>192.15189873417722</v>
      </c>
      <c r="P47" s="177">
        <f t="shared" si="3"/>
        <v>161.22448979591837</v>
      </c>
      <c r="Q47" s="160"/>
    </row>
    <row r="48" spans="1:18" ht="40.9" customHeight="1" x14ac:dyDescent="0.2">
      <c r="A48" s="455"/>
      <c r="B48" s="455"/>
      <c r="C48" s="223" t="s">
        <v>50</v>
      </c>
      <c r="D48" s="463" t="s">
        <v>137</v>
      </c>
      <c r="E48" s="463"/>
      <c r="F48" s="142">
        <v>36</v>
      </c>
      <c r="G48" s="371">
        <v>16</v>
      </c>
      <c r="H48" s="372">
        <v>157</v>
      </c>
      <c r="I48" s="372">
        <v>157</v>
      </c>
      <c r="J48" s="372">
        <v>149</v>
      </c>
      <c r="K48" s="343">
        <v>24</v>
      </c>
      <c r="L48" s="343">
        <v>50</v>
      </c>
      <c r="M48" s="343">
        <v>74</v>
      </c>
      <c r="N48" s="404">
        <v>93</v>
      </c>
      <c r="O48" s="178">
        <f t="shared" si="2"/>
        <v>62.416107382550337</v>
      </c>
      <c r="P48" s="177">
        <f t="shared" si="3"/>
        <v>931.25</v>
      </c>
      <c r="Q48" s="271"/>
    </row>
    <row r="49" spans="1:44" ht="49.9" customHeight="1" x14ac:dyDescent="0.2">
      <c r="A49" s="455"/>
      <c r="B49" s="455"/>
      <c r="C49" s="223" t="s">
        <v>59</v>
      </c>
      <c r="D49" s="463" t="s">
        <v>138</v>
      </c>
      <c r="E49" s="463"/>
      <c r="F49" s="142">
        <v>37</v>
      </c>
      <c r="G49" s="371">
        <v>460</v>
      </c>
      <c r="H49" s="372">
        <v>950</v>
      </c>
      <c r="I49" s="372">
        <v>950</v>
      </c>
      <c r="J49" s="372">
        <v>416</v>
      </c>
      <c r="K49" s="343">
        <v>150</v>
      </c>
      <c r="L49" s="343">
        <v>250</v>
      </c>
      <c r="M49" s="343">
        <v>350</v>
      </c>
      <c r="N49" s="389">
        <v>500</v>
      </c>
      <c r="O49" s="178">
        <f t="shared" si="2"/>
        <v>120.19230769230769</v>
      </c>
      <c r="P49" s="177">
        <f t="shared" si="3"/>
        <v>90.434782608695656</v>
      </c>
      <c r="Q49" s="160"/>
    </row>
    <row r="50" spans="1:44" ht="33.6" customHeight="1" x14ac:dyDescent="0.2">
      <c r="A50" s="455"/>
      <c r="B50" s="455"/>
      <c r="C50" s="223" t="s">
        <v>61</v>
      </c>
      <c r="D50" s="463" t="s">
        <v>139</v>
      </c>
      <c r="E50" s="463"/>
      <c r="F50" s="142">
        <v>38</v>
      </c>
      <c r="G50" s="371">
        <v>80945</v>
      </c>
      <c r="H50" s="372">
        <v>153415</v>
      </c>
      <c r="I50" s="372">
        <v>153415</v>
      </c>
      <c r="J50" s="372">
        <v>160079</v>
      </c>
      <c r="K50" s="343">
        <v>17207</v>
      </c>
      <c r="L50" s="343">
        <v>43304</v>
      </c>
      <c r="M50" s="343">
        <v>134553</v>
      </c>
      <c r="N50" s="389">
        <v>164350</v>
      </c>
      <c r="O50" s="178">
        <f t="shared" si="2"/>
        <v>102.66805764653701</v>
      </c>
      <c r="P50" s="177">
        <f t="shared" si="3"/>
        <v>197.76267836185065</v>
      </c>
      <c r="Q50" s="160"/>
      <c r="R50" s="305"/>
      <c r="S50" s="305"/>
      <c r="T50" s="305"/>
      <c r="U50" s="305"/>
      <c r="V50" s="305"/>
      <c r="W50" s="305"/>
      <c r="X50" s="305"/>
      <c r="Y50" s="305"/>
      <c r="Z50" s="305"/>
      <c r="AA50" s="305"/>
      <c r="AB50" s="305"/>
      <c r="AC50" s="305"/>
      <c r="AD50" s="305"/>
      <c r="AE50" s="305"/>
      <c r="AF50" s="305"/>
      <c r="AG50" s="305"/>
      <c r="AH50" s="305"/>
      <c r="AI50" s="305"/>
      <c r="AJ50" s="305"/>
      <c r="AK50" s="305"/>
      <c r="AL50" s="305"/>
      <c r="AM50" s="305"/>
      <c r="AN50" s="305"/>
      <c r="AO50" s="305"/>
      <c r="AP50" s="305"/>
      <c r="AQ50" s="305"/>
      <c r="AR50" s="305"/>
    </row>
    <row r="51" spans="1:44" ht="63.6" customHeight="1" x14ac:dyDescent="0.2">
      <c r="A51" s="455"/>
      <c r="B51" s="455"/>
      <c r="C51" s="223" t="s">
        <v>140</v>
      </c>
      <c r="D51" s="370" t="s">
        <v>381</v>
      </c>
      <c r="E51" s="228"/>
      <c r="F51" s="142">
        <v>39</v>
      </c>
      <c r="G51" s="336">
        <f>G52+G53+G56</f>
        <v>1039</v>
      </c>
      <c r="H51" s="287">
        <f>H52+H53+H56</f>
        <v>1210</v>
      </c>
      <c r="I51" s="287">
        <f>I52+I53+I56</f>
        <v>1210</v>
      </c>
      <c r="J51" s="287">
        <f>J52+J53+J56</f>
        <v>490</v>
      </c>
      <c r="K51" s="287">
        <f>K52+K53+K56</f>
        <v>404</v>
      </c>
      <c r="L51" s="339">
        <f t="shared" ref="L51:M51" si="16">L52+L53+L56</f>
        <v>736</v>
      </c>
      <c r="M51" s="339">
        <f t="shared" si="16"/>
        <v>955</v>
      </c>
      <c r="N51" s="291">
        <f>N52+N53+N56</f>
        <v>1212</v>
      </c>
      <c r="O51" s="289">
        <f t="shared" si="2"/>
        <v>247.34693877551018</v>
      </c>
      <c r="P51" s="290">
        <f t="shared" si="3"/>
        <v>47.160731472569779</v>
      </c>
      <c r="R51" s="305"/>
    </row>
    <row r="52" spans="1:44" ht="34.15" customHeight="1" x14ac:dyDescent="0.2">
      <c r="A52" s="455"/>
      <c r="B52" s="455"/>
      <c r="C52" s="223" t="s">
        <v>11</v>
      </c>
      <c r="D52" s="463" t="s">
        <v>142</v>
      </c>
      <c r="E52" s="463"/>
      <c r="F52" s="142">
        <v>40</v>
      </c>
      <c r="G52" s="371">
        <v>66</v>
      </c>
      <c r="H52" s="372">
        <v>760</v>
      </c>
      <c r="I52" s="372">
        <v>760</v>
      </c>
      <c r="J52" s="372">
        <v>116</v>
      </c>
      <c r="K52" s="343">
        <v>300</v>
      </c>
      <c r="L52" s="343">
        <v>550</v>
      </c>
      <c r="M52" s="343">
        <v>700</v>
      </c>
      <c r="N52" s="389">
        <v>854</v>
      </c>
      <c r="O52" s="178">
        <f t="shared" si="2"/>
        <v>736.20689655172407</v>
      </c>
      <c r="P52" s="177">
        <f t="shared" si="3"/>
        <v>175.75757575757575</v>
      </c>
      <c r="Q52" s="160"/>
      <c r="R52" s="305"/>
    </row>
    <row r="53" spans="1:44" ht="41.45" customHeight="1" x14ac:dyDescent="0.2">
      <c r="A53" s="455"/>
      <c r="B53" s="455"/>
      <c r="C53" s="223" t="s">
        <v>143</v>
      </c>
      <c r="D53" s="463" t="s">
        <v>382</v>
      </c>
      <c r="E53" s="463"/>
      <c r="F53" s="142">
        <v>41</v>
      </c>
      <c r="G53" s="336">
        <f t="shared" ref="G53" si="17">G54+G55</f>
        <v>756</v>
      </c>
      <c r="H53" s="287">
        <v>75</v>
      </c>
      <c r="I53" s="287">
        <v>75</v>
      </c>
      <c r="J53" s="287">
        <v>46</v>
      </c>
      <c r="K53" s="340">
        <v>2</v>
      </c>
      <c r="L53" s="340">
        <v>16</v>
      </c>
      <c r="M53" s="340">
        <v>55</v>
      </c>
      <c r="N53" s="404">
        <v>50</v>
      </c>
      <c r="O53" s="289">
        <f t="shared" si="2"/>
        <v>108.69565217391303</v>
      </c>
      <c r="P53" s="290">
        <v>0</v>
      </c>
      <c r="Q53" s="160"/>
      <c r="R53" s="369"/>
    </row>
    <row r="54" spans="1:44" ht="45" customHeight="1" x14ac:dyDescent="0.2">
      <c r="A54" s="455"/>
      <c r="B54" s="455"/>
      <c r="C54" s="223"/>
      <c r="D54" s="227" t="s">
        <v>133</v>
      </c>
      <c r="E54" s="227" t="s">
        <v>145</v>
      </c>
      <c r="F54" s="142">
        <v>42</v>
      </c>
      <c r="G54" s="371">
        <v>0</v>
      </c>
      <c r="H54" s="372">
        <v>0</v>
      </c>
      <c r="I54" s="372">
        <v>0</v>
      </c>
      <c r="J54" s="372">
        <v>0</v>
      </c>
      <c r="K54" s="338">
        <f t="shared" si="5"/>
        <v>0</v>
      </c>
      <c r="L54" s="338">
        <f t="shared" si="6"/>
        <v>0</v>
      </c>
      <c r="M54" s="338">
        <f t="shared" si="7"/>
        <v>0</v>
      </c>
      <c r="N54" s="404">
        <v>0</v>
      </c>
      <c r="O54" s="178">
        <v>0</v>
      </c>
      <c r="P54" s="177">
        <v>0</v>
      </c>
      <c r="R54" s="305"/>
    </row>
    <row r="55" spans="1:44" ht="33.6" customHeight="1" x14ac:dyDescent="0.2">
      <c r="A55" s="455"/>
      <c r="B55" s="455"/>
      <c r="C55" s="223"/>
      <c r="D55" s="227" t="s">
        <v>135</v>
      </c>
      <c r="E55" s="227" t="s">
        <v>146</v>
      </c>
      <c r="F55" s="142">
        <v>43</v>
      </c>
      <c r="G55" s="371">
        <v>756</v>
      </c>
      <c r="H55" s="372">
        <v>75</v>
      </c>
      <c r="I55" s="372">
        <v>75</v>
      </c>
      <c r="J55" s="372">
        <v>46</v>
      </c>
      <c r="K55" s="338">
        <v>10</v>
      </c>
      <c r="L55" s="338">
        <v>25</v>
      </c>
      <c r="M55" s="338">
        <v>40</v>
      </c>
      <c r="N55" s="404">
        <v>50</v>
      </c>
      <c r="O55" s="178">
        <f t="shared" si="2"/>
        <v>108.69565217391303</v>
      </c>
      <c r="P55" s="177">
        <v>0</v>
      </c>
      <c r="Q55" s="160"/>
      <c r="R55" s="369"/>
    </row>
    <row r="56" spans="1:44" ht="40.9" customHeight="1" x14ac:dyDescent="0.2">
      <c r="A56" s="455"/>
      <c r="B56" s="455"/>
      <c r="C56" s="223" t="s">
        <v>50</v>
      </c>
      <c r="D56" s="463" t="s">
        <v>147</v>
      </c>
      <c r="E56" s="463"/>
      <c r="F56" s="142">
        <v>44</v>
      </c>
      <c r="G56" s="371">
        <v>217</v>
      </c>
      <c r="H56" s="372">
        <v>375</v>
      </c>
      <c r="I56" s="372">
        <v>375</v>
      </c>
      <c r="J56" s="372">
        <v>328</v>
      </c>
      <c r="K56" s="338">
        <v>102</v>
      </c>
      <c r="L56" s="338">
        <v>170</v>
      </c>
      <c r="M56" s="338">
        <v>200</v>
      </c>
      <c r="N56" s="404">
        <v>308</v>
      </c>
      <c r="O56" s="178">
        <f t="shared" si="2"/>
        <v>93.902439024390233</v>
      </c>
      <c r="P56" s="177">
        <f t="shared" si="3"/>
        <v>151.15207373271889</v>
      </c>
      <c r="Q56" s="160"/>
      <c r="R56" s="305"/>
    </row>
    <row r="57" spans="1:44" ht="63" customHeight="1" x14ac:dyDescent="0.2">
      <c r="A57" s="455"/>
      <c r="B57" s="455"/>
      <c r="C57" s="223" t="s">
        <v>148</v>
      </c>
      <c r="D57" s="463" t="s">
        <v>383</v>
      </c>
      <c r="E57" s="463"/>
      <c r="F57" s="142">
        <v>45</v>
      </c>
      <c r="G57" s="336">
        <f>G59+G73+G74+G78+G79+G80+G89</f>
        <v>2471</v>
      </c>
      <c r="H57" s="287">
        <f t="shared" ref="H57:N57" si="18">H58+H59+H61+H68+H73+H74+H78+H79+H80+H89</f>
        <v>6274</v>
      </c>
      <c r="I57" s="287">
        <f t="shared" si="18"/>
        <v>6274</v>
      </c>
      <c r="J57" s="287">
        <f t="shared" si="18"/>
        <v>4183</v>
      </c>
      <c r="K57" s="339">
        <f t="shared" si="18"/>
        <v>1365</v>
      </c>
      <c r="L57" s="339">
        <f t="shared" si="18"/>
        <v>2792</v>
      </c>
      <c r="M57" s="339">
        <f>M58+M59+M68+M73+M74+M78+M79+M80+M89</f>
        <v>4110</v>
      </c>
      <c r="N57" s="287">
        <f t="shared" si="18"/>
        <v>6536</v>
      </c>
      <c r="O57" s="289">
        <f t="shared" si="2"/>
        <v>156.25149414295961</v>
      </c>
      <c r="P57" s="290">
        <f t="shared" si="3"/>
        <v>169.28369081343587</v>
      </c>
      <c r="R57" s="305"/>
      <c r="T57" s="138"/>
      <c r="U57" s="469"/>
      <c r="V57" s="469"/>
    </row>
    <row r="58" spans="1:44" ht="27.6" customHeight="1" x14ac:dyDescent="0.2">
      <c r="A58" s="455"/>
      <c r="B58" s="455"/>
      <c r="C58" s="223" t="s">
        <v>11</v>
      </c>
      <c r="D58" s="463" t="s">
        <v>149</v>
      </c>
      <c r="E58" s="463"/>
      <c r="F58" s="142">
        <v>46</v>
      </c>
      <c r="G58" s="371">
        <v>0</v>
      </c>
      <c r="H58" s="372">
        <v>0</v>
      </c>
      <c r="I58" s="372">
        <v>0</v>
      </c>
      <c r="J58" s="372">
        <v>0</v>
      </c>
      <c r="K58" s="338">
        <f t="shared" si="5"/>
        <v>0</v>
      </c>
      <c r="L58" s="338">
        <f t="shared" si="6"/>
        <v>0</v>
      </c>
      <c r="M58" s="406">
        <f t="shared" si="7"/>
        <v>0</v>
      </c>
      <c r="N58" s="404">
        <v>0</v>
      </c>
      <c r="O58" s="178">
        <v>0</v>
      </c>
      <c r="P58" s="177">
        <v>0</v>
      </c>
      <c r="R58" s="305"/>
    </row>
    <row r="59" spans="1:44" ht="33.6" customHeight="1" x14ac:dyDescent="0.2">
      <c r="A59" s="455"/>
      <c r="B59" s="455"/>
      <c r="C59" s="223" t="s">
        <v>13</v>
      </c>
      <c r="D59" s="463" t="s">
        <v>150</v>
      </c>
      <c r="E59" s="463"/>
      <c r="F59" s="142">
        <v>47</v>
      </c>
      <c r="G59" s="371">
        <f>G60</f>
        <v>122</v>
      </c>
      <c r="H59" s="372">
        <f>H60</f>
        <v>415</v>
      </c>
      <c r="I59" s="372">
        <v>415</v>
      </c>
      <c r="J59" s="372">
        <f>J60</f>
        <v>142</v>
      </c>
      <c r="K59" s="400">
        <v>75</v>
      </c>
      <c r="L59" s="400">
        <f>L60</f>
        <v>100</v>
      </c>
      <c r="M59" s="400">
        <f>M60</f>
        <v>125</v>
      </c>
      <c r="N59" s="389">
        <v>150</v>
      </c>
      <c r="O59" s="178">
        <f t="shared" si="2"/>
        <v>105.63380281690141</v>
      </c>
      <c r="P59" s="177">
        <f t="shared" si="3"/>
        <v>116.39344262295081</v>
      </c>
      <c r="R59" s="305"/>
    </row>
    <row r="60" spans="1:44" ht="34.9" customHeight="1" x14ac:dyDescent="0.2">
      <c r="A60" s="455"/>
      <c r="B60" s="455"/>
      <c r="C60" s="223"/>
      <c r="D60" s="144" t="s">
        <v>133</v>
      </c>
      <c r="E60" s="144" t="s">
        <v>151</v>
      </c>
      <c r="F60" s="142">
        <v>48</v>
      </c>
      <c r="G60" s="371">
        <v>122</v>
      </c>
      <c r="H60" s="372">
        <v>415</v>
      </c>
      <c r="I60" s="372">
        <v>415</v>
      </c>
      <c r="J60" s="372">
        <v>142</v>
      </c>
      <c r="K60" s="338">
        <v>75</v>
      </c>
      <c r="L60" s="338">
        <v>100</v>
      </c>
      <c r="M60" s="338">
        <v>125</v>
      </c>
      <c r="N60" s="389">
        <v>150</v>
      </c>
      <c r="O60" s="178">
        <f t="shared" si="2"/>
        <v>105.63380281690141</v>
      </c>
      <c r="P60" s="177">
        <f t="shared" si="3"/>
        <v>116.39344262295081</v>
      </c>
      <c r="R60" s="305"/>
    </row>
    <row r="61" spans="1:44" ht="56.45" customHeight="1" x14ac:dyDescent="0.2">
      <c r="A61" s="455"/>
      <c r="B61" s="455"/>
      <c r="C61" s="223" t="s">
        <v>50</v>
      </c>
      <c r="D61" s="463" t="s">
        <v>152</v>
      </c>
      <c r="E61" s="463"/>
      <c r="F61" s="142">
        <v>49</v>
      </c>
      <c r="G61" s="336">
        <v>0</v>
      </c>
      <c r="H61" s="287">
        <v>10</v>
      </c>
      <c r="I61" s="287">
        <f t="shared" ref="I61" si="19">I62+I64</f>
        <v>10</v>
      </c>
      <c r="J61" s="287">
        <f>J64</f>
        <v>1</v>
      </c>
      <c r="K61" s="340">
        <v>0</v>
      </c>
      <c r="L61" s="340">
        <f>L62+L64</f>
        <v>15</v>
      </c>
      <c r="M61" s="340">
        <f t="shared" ref="M61:N61" si="20">M62+M64</f>
        <v>30</v>
      </c>
      <c r="N61" s="407">
        <f t="shared" si="20"/>
        <v>50</v>
      </c>
      <c r="O61" s="289">
        <v>0</v>
      </c>
      <c r="P61" s="290" t="e">
        <f t="shared" si="3"/>
        <v>#DIV/0!</v>
      </c>
      <c r="Q61" s="160"/>
      <c r="R61" s="305"/>
    </row>
    <row r="62" spans="1:44" ht="49.9" customHeight="1" x14ac:dyDescent="0.2">
      <c r="A62" s="455"/>
      <c r="B62" s="455"/>
      <c r="C62" s="223"/>
      <c r="D62" s="144" t="s">
        <v>153</v>
      </c>
      <c r="E62" s="144" t="s">
        <v>154</v>
      </c>
      <c r="F62" s="142">
        <v>50</v>
      </c>
      <c r="G62" s="371">
        <v>0</v>
      </c>
      <c r="H62" s="372">
        <v>0</v>
      </c>
      <c r="I62" s="372">
        <v>0</v>
      </c>
      <c r="J62" s="372">
        <v>0</v>
      </c>
      <c r="K62" s="338">
        <v>0</v>
      </c>
      <c r="L62" s="338">
        <v>0</v>
      </c>
      <c r="M62" s="338">
        <v>0</v>
      </c>
      <c r="N62" s="404">
        <v>0</v>
      </c>
      <c r="O62" s="178">
        <v>0</v>
      </c>
      <c r="P62" s="177" t="e">
        <f t="shared" si="3"/>
        <v>#DIV/0!</v>
      </c>
      <c r="Q62" s="160"/>
    </row>
    <row r="63" spans="1:44" ht="39.6" customHeight="1" x14ac:dyDescent="0.2">
      <c r="A63" s="455"/>
      <c r="B63" s="455"/>
      <c r="C63" s="223"/>
      <c r="D63" s="144"/>
      <c r="E63" s="144" t="s">
        <v>155</v>
      </c>
      <c r="F63" s="142">
        <v>51</v>
      </c>
      <c r="G63" s="371">
        <v>0</v>
      </c>
      <c r="H63" s="372"/>
      <c r="I63" s="372"/>
      <c r="J63" s="372">
        <v>0</v>
      </c>
      <c r="K63" s="338">
        <f t="shared" si="5"/>
        <v>0</v>
      </c>
      <c r="L63" s="338">
        <f t="shared" si="6"/>
        <v>0</v>
      </c>
      <c r="M63" s="338">
        <f t="shared" si="7"/>
        <v>0</v>
      </c>
      <c r="N63" s="404">
        <v>0</v>
      </c>
      <c r="O63" s="178">
        <v>0</v>
      </c>
      <c r="P63" s="177">
        <v>0</v>
      </c>
    </row>
    <row r="64" spans="1:44" ht="35.450000000000003" customHeight="1" x14ac:dyDescent="0.2">
      <c r="A64" s="455"/>
      <c r="B64" s="455"/>
      <c r="C64" s="223"/>
      <c r="D64" s="144" t="s">
        <v>156</v>
      </c>
      <c r="E64" s="144" t="s">
        <v>157</v>
      </c>
      <c r="F64" s="142">
        <v>52</v>
      </c>
      <c r="G64" s="371">
        <v>0</v>
      </c>
      <c r="H64" s="372">
        <v>10</v>
      </c>
      <c r="I64" s="372">
        <v>10</v>
      </c>
      <c r="J64" s="372">
        <f>J65+J66+J67</f>
        <v>1</v>
      </c>
      <c r="K64" s="338">
        <v>0</v>
      </c>
      <c r="L64" s="338">
        <f>L65+L66+L67</f>
        <v>15</v>
      </c>
      <c r="M64" s="338">
        <f>M65+M66+M67</f>
        <v>30</v>
      </c>
      <c r="N64" s="389">
        <f>N65+N66+N67</f>
        <v>50</v>
      </c>
      <c r="O64" s="178">
        <v>0</v>
      </c>
      <c r="P64" s="177">
        <v>0</v>
      </c>
      <c r="R64" s="272"/>
    </row>
    <row r="65" spans="1:20" ht="55.9" customHeight="1" x14ac:dyDescent="0.2">
      <c r="A65" s="455"/>
      <c r="B65" s="455"/>
      <c r="C65" s="223"/>
      <c r="D65" s="144"/>
      <c r="E65" s="144" t="s">
        <v>158</v>
      </c>
      <c r="F65" s="142">
        <v>53</v>
      </c>
      <c r="G65" s="371">
        <v>0</v>
      </c>
      <c r="H65" s="372">
        <v>0</v>
      </c>
      <c r="I65" s="372">
        <v>0</v>
      </c>
      <c r="J65" s="372">
        <v>0</v>
      </c>
      <c r="K65" s="338">
        <f t="shared" si="5"/>
        <v>0</v>
      </c>
      <c r="L65" s="338">
        <f t="shared" si="6"/>
        <v>0</v>
      </c>
      <c r="M65" s="338">
        <f t="shared" si="7"/>
        <v>0</v>
      </c>
      <c r="N65" s="389">
        <v>0</v>
      </c>
      <c r="O65" s="178">
        <v>0</v>
      </c>
      <c r="P65" s="177">
        <v>0</v>
      </c>
    </row>
    <row r="66" spans="1:20" ht="69" customHeight="1" x14ac:dyDescent="0.2">
      <c r="A66" s="455"/>
      <c r="B66" s="455"/>
      <c r="C66" s="223"/>
      <c r="D66" s="144"/>
      <c r="E66" s="144" t="s">
        <v>159</v>
      </c>
      <c r="F66" s="142">
        <v>54</v>
      </c>
      <c r="G66" s="371">
        <v>0</v>
      </c>
      <c r="H66" s="372">
        <v>0</v>
      </c>
      <c r="I66" s="372">
        <v>0</v>
      </c>
      <c r="J66" s="372">
        <v>0</v>
      </c>
      <c r="K66" s="338">
        <f t="shared" si="5"/>
        <v>0</v>
      </c>
      <c r="L66" s="338">
        <f t="shared" si="6"/>
        <v>0</v>
      </c>
      <c r="M66" s="338">
        <f t="shared" si="7"/>
        <v>0</v>
      </c>
      <c r="N66" s="389">
        <v>0</v>
      </c>
      <c r="O66" s="178">
        <v>0</v>
      </c>
      <c r="P66" s="177">
        <v>0</v>
      </c>
      <c r="Q66" s="273"/>
      <c r="R66" s="273"/>
    </row>
    <row r="67" spans="1:20" ht="30.6" customHeight="1" x14ac:dyDescent="0.2">
      <c r="A67" s="455"/>
      <c r="B67" s="455"/>
      <c r="C67" s="223"/>
      <c r="D67" s="144"/>
      <c r="E67" s="144" t="s">
        <v>160</v>
      </c>
      <c r="F67" s="142">
        <v>55</v>
      </c>
      <c r="G67" s="371">
        <v>0</v>
      </c>
      <c r="H67" s="372">
        <v>10</v>
      </c>
      <c r="I67" s="372">
        <v>10</v>
      </c>
      <c r="J67" s="372">
        <v>1</v>
      </c>
      <c r="K67" s="405"/>
      <c r="L67" s="338">
        <v>15</v>
      </c>
      <c r="M67" s="338">
        <v>30</v>
      </c>
      <c r="N67" s="404">
        <v>50</v>
      </c>
      <c r="O67" s="178">
        <v>0</v>
      </c>
      <c r="P67" s="177">
        <v>0</v>
      </c>
    </row>
    <row r="68" spans="1:20" ht="46.15" customHeight="1" x14ac:dyDescent="0.2">
      <c r="A68" s="455"/>
      <c r="B68" s="455"/>
      <c r="C68" s="223" t="s">
        <v>59</v>
      </c>
      <c r="D68" s="463" t="s">
        <v>384</v>
      </c>
      <c r="E68" s="463"/>
      <c r="F68" s="142">
        <v>56</v>
      </c>
      <c r="G68" s="336">
        <f t="shared" ref="G68:J68" si="21">G69+G70+G72</f>
        <v>0</v>
      </c>
      <c r="H68" s="287">
        <f t="shared" si="21"/>
        <v>0</v>
      </c>
      <c r="I68" s="287">
        <f t="shared" si="21"/>
        <v>0</v>
      </c>
      <c r="J68" s="287">
        <f t="shared" si="21"/>
        <v>0</v>
      </c>
      <c r="K68" s="340">
        <v>0</v>
      </c>
      <c r="L68" s="340">
        <f t="shared" si="6"/>
        <v>0</v>
      </c>
      <c r="M68" s="340">
        <f t="shared" si="7"/>
        <v>0</v>
      </c>
      <c r="N68" s="404">
        <f>N69+N70+N72</f>
        <v>0</v>
      </c>
      <c r="O68" s="289">
        <v>0</v>
      </c>
      <c r="P68" s="290">
        <v>0</v>
      </c>
    </row>
    <row r="69" spans="1:20" ht="28.15" customHeight="1" x14ac:dyDescent="0.2">
      <c r="A69" s="455"/>
      <c r="B69" s="455"/>
      <c r="C69" s="223"/>
      <c r="D69" s="227" t="s">
        <v>161</v>
      </c>
      <c r="E69" s="144" t="s">
        <v>162</v>
      </c>
      <c r="F69" s="142">
        <v>57</v>
      </c>
      <c r="G69" s="371">
        <v>0</v>
      </c>
      <c r="H69" s="372">
        <v>0</v>
      </c>
      <c r="I69" s="372">
        <v>0</v>
      </c>
      <c r="J69" s="372">
        <v>0</v>
      </c>
      <c r="K69" s="338">
        <v>0</v>
      </c>
      <c r="L69" s="338">
        <f t="shared" si="6"/>
        <v>0</v>
      </c>
      <c r="M69" s="338">
        <f t="shared" si="7"/>
        <v>0</v>
      </c>
      <c r="N69" s="404">
        <v>0</v>
      </c>
      <c r="O69" s="178">
        <v>0</v>
      </c>
      <c r="P69" s="177">
        <v>0</v>
      </c>
    </row>
    <row r="70" spans="1:20" ht="44.45" customHeight="1" x14ac:dyDescent="0.2">
      <c r="A70" s="455"/>
      <c r="B70" s="455"/>
      <c r="C70" s="223"/>
      <c r="D70" s="227" t="s">
        <v>163</v>
      </c>
      <c r="E70" s="144" t="s">
        <v>164</v>
      </c>
      <c r="F70" s="142">
        <v>58</v>
      </c>
      <c r="G70" s="371">
        <v>0</v>
      </c>
      <c r="H70" s="372">
        <v>0</v>
      </c>
      <c r="I70" s="372">
        <v>0</v>
      </c>
      <c r="J70" s="372">
        <v>0</v>
      </c>
      <c r="K70" s="338">
        <f t="shared" si="5"/>
        <v>0</v>
      </c>
      <c r="L70" s="338">
        <f t="shared" si="6"/>
        <v>0</v>
      </c>
      <c r="M70" s="338">
        <f t="shared" si="7"/>
        <v>0</v>
      </c>
      <c r="N70" s="389">
        <v>0</v>
      </c>
      <c r="O70" s="178">
        <v>0</v>
      </c>
      <c r="P70" s="177">
        <v>0</v>
      </c>
    </row>
    <row r="71" spans="1:20" ht="27.6" customHeight="1" x14ac:dyDescent="0.2">
      <c r="A71" s="455"/>
      <c r="B71" s="455"/>
      <c r="C71" s="223"/>
      <c r="D71" s="227" t="s">
        <v>165</v>
      </c>
      <c r="E71" s="144" t="s">
        <v>166</v>
      </c>
      <c r="F71" s="142">
        <v>59</v>
      </c>
      <c r="G71" s="371">
        <v>0</v>
      </c>
      <c r="H71" s="372">
        <v>0</v>
      </c>
      <c r="I71" s="372">
        <v>0</v>
      </c>
      <c r="J71" s="372">
        <v>0</v>
      </c>
      <c r="K71" s="338">
        <f t="shared" si="5"/>
        <v>0</v>
      </c>
      <c r="L71" s="338">
        <f t="shared" si="6"/>
        <v>0</v>
      </c>
      <c r="M71" s="338">
        <f t="shared" si="7"/>
        <v>0</v>
      </c>
      <c r="N71" s="389">
        <v>0</v>
      </c>
      <c r="O71" s="178">
        <v>0</v>
      </c>
      <c r="P71" s="177">
        <v>0</v>
      </c>
    </row>
    <row r="72" spans="1:20" ht="37.9" customHeight="1" x14ac:dyDescent="0.2">
      <c r="A72" s="455"/>
      <c r="B72" s="455"/>
      <c r="C72" s="223"/>
      <c r="D72" s="227" t="s">
        <v>167</v>
      </c>
      <c r="E72" s="144" t="s">
        <v>168</v>
      </c>
      <c r="F72" s="142">
        <v>60</v>
      </c>
      <c r="G72" s="371">
        <v>0</v>
      </c>
      <c r="H72" s="372">
        <v>0</v>
      </c>
      <c r="I72" s="372">
        <v>0</v>
      </c>
      <c r="J72" s="372">
        <v>0</v>
      </c>
      <c r="K72" s="338">
        <f t="shared" si="5"/>
        <v>0</v>
      </c>
      <c r="L72" s="338">
        <f t="shared" si="6"/>
        <v>0</v>
      </c>
      <c r="M72" s="338">
        <f t="shared" si="7"/>
        <v>0</v>
      </c>
      <c r="N72" s="389">
        <v>0</v>
      </c>
      <c r="O72" s="178">
        <v>0</v>
      </c>
      <c r="P72" s="177">
        <v>0</v>
      </c>
    </row>
    <row r="73" spans="1:20" ht="46.15" customHeight="1" x14ac:dyDescent="0.2">
      <c r="A73" s="455"/>
      <c r="B73" s="455"/>
      <c r="C73" s="223" t="s">
        <v>61</v>
      </c>
      <c r="D73" s="463" t="s">
        <v>169</v>
      </c>
      <c r="E73" s="463"/>
      <c r="F73" s="142">
        <v>61</v>
      </c>
      <c r="G73" s="371">
        <v>113</v>
      </c>
      <c r="H73" s="372">
        <v>218</v>
      </c>
      <c r="I73" s="372">
        <v>218</v>
      </c>
      <c r="J73" s="372">
        <v>170</v>
      </c>
      <c r="K73" s="338">
        <v>54</v>
      </c>
      <c r="L73" s="338">
        <v>97</v>
      </c>
      <c r="M73" s="338">
        <v>160</v>
      </c>
      <c r="N73" s="404">
        <v>221</v>
      </c>
      <c r="O73" s="178">
        <f t="shared" si="2"/>
        <v>130</v>
      </c>
      <c r="P73" s="177">
        <f t="shared" si="3"/>
        <v>150.44247787610618</v>
      </c>
      <c r="Q73" s="160"/>
      <c r="R73" s="138"/>
      <c r="S73" s="469"/>
      <c r="T73" s="469"/>
    </row>
    <row r="74" spans="1:20" ht="36.6" customHeight="1" x14ac:dyDescent="0.2">
      <c r="A74" s="455"/>
      <c r="B74" s="455"/>
      <c r="C74" s="223" t="s">
        <v>107</v>
      </c>
      <c r="D74" s="463" t="s">
        <v>356</v>
      </c>
      <c r="E74" s="463"/>
      <c r="F74" s="142">
        <v>62</v>
      </c>
      <c r="G74" s="371">
        <v>64</v>
      </c>
      <c r="H74" s="372">
        <v>600</v>
      </c>
      <c r="I74" s="372">
        <v>600</v>
      </c>
      <c r="J74" s="372">
        <v>401</v>
      </c>
      <c r="K74" s="338">
        <v>40</v>
      </c>
      <c r="L74" s="338">
        <v>128</v>
      </c>
      <c r="M74" s="338">
        <v>300</v>
      </c>
      <c r="N74" s="389">
        <v>616</v>
      </c>
      <c r="O74" s="178">
        <f t="shared" si="2"/>
        <v>153.61596009975062</v>
      </c>
      <c r="P74" s="177">
        <f t="shared" si="3"/>
        <v>626.5625</v>
      </c>
      <c r="Q74" s="160"/>
      <c r="R74" s="138"/>
      <c r="S74" s="469"/>
      <c r="T74" s="469"/>
    </row>
    <row r="75" spans="1:20" ht="22.9" customHeight="1" x14ac:dyDescent="0.2">
      <c r="A75" s="455"/>
      <c r="B75" s="455"/>
      <c r="C75" s="223"/>
      <c r="D75" s="463" t="s">
        <v>386</v>
      </c>
      <c r="E75" s="463"/>
      <c r="F75" s="142">
        <v>63</v>
      </c>
      <c r="G75" s="336">
        <f>G76+G77</f>
        <v>19</v>
      </c>
      <c r="H75" s="287">
        <f>H76+H77</f>
        <v>320</v>
      </c>
      <c r="I75" s="287">
        <f t="shared" ref="I75" si="22">I76+I77</f>
        <v>320</v>
      </c>
      <c r="J75" s="287">
        <f>J76+J77</f>
        <v>194</v>
      </c>
      <c r="K75" s="408">
        <f t="shared" ref="K75:M75" si="23">K76+K77</f>
        <v>12</v>
      </c>
      <c r="L75" s="408">
        <f t="shared" si="23"/>
        <v>56</v>
      </c>
      <c r="M75" s="408">
        <f t="shared" si="23"/>
        <v>188</v>
      </c>
      <c r="N75" s="291">
        <f>N76+N77</f>
        <v>326</v>
      </c>
      <c r="O75" s="289">
        <v>0</v>
      </c>
      <c r="P75" s="290">
        <f>J75/G75*100</f>
        <v>1021.0526315789474</v>
      </c>
      <c r="Q75" s="160"/>
      <c r="R75" s="138"/>
      <c r="S75" s="470"/>
      <c r="T75" s="470"/>
    </row>
    <row r="76" spans="1:20" ht="13.5" customHeight="1" x14ac:dyDescent="0.2">
      <c r="A76" s="455"/>
      <c r="B76" s="455"/>
      <c r="C76" s="223"/>
      <c r="D76" s="466" t="s">
        <v>172</v>
      </c>
      <c r="E76" s="466"/>
      <c r="F76" s="142">
        <v>64</v>
      </c>
      <c r="G76" s="371">
        <v>19</v>
      </c>
      <c r="H76" s="372">
        <v>310</v>
      </c>
      <c r="I76" s="372">
        <v>310</v>
      </c>
      <c r="J76" s="373">
        <v>189</v>
      </c>
      <c r="K76" s="338">
        <v>7</v>
      </c>
      <c r="L76" s="338">
        <v>51</v>
      </c>
      <c r="M76" s="338">
        <v>180</v>
      </c>
      <c r="N76" s="389">
        <v>310</v>
      </c>
      <c r="O76" s="178">
        <v>0</v>
      </c>
      <c r="P76" s="177">
        <f t="shared" si="3"/>
        <v>994.73684210526324</v>
      </c>
      <c r="Q76" s="160"/>
    </row>
    <row r="77" spans="1:20" ht="12.75" customHeight="1" x14ac:dyDescent="0.2">
      <c r="A77" s="455"/>
      <c r="B77" s="455"/>
      <c r="C77" s="223"/>
      <c r="D77" s="466" t="s">
        <v>173</v>
      </c>
      <c r="E77" s="466"/>
      <c r="F77" s="142">
        <v>65</v>
      </c>
      <c r="G77" s="371">
        <v>0</v>
      </c>
      <c r="H77" s="372">
        <v>10</v>
      </c>
      <c r="I77" s="372">
        <v>10</v>
      </c>
      <c r="J77" s="373">
        <v>5</v>
      </c>
      <c r="K77" s="338">
        <v>5</v>
      </c>
      <c r="L77" s="338">
        <v>5</v>
      </c>
      <c r="M77" s="338">
        <v>8</v>
      </c>
      <c r="N77" s="389">
        <v>16</v>
      </c>
      <c r="O77" s="178">
        <v>0</v>
      </c>
      <c r="P77" s="177" t="e">
        <f t="shared" ref="P77:P134" si="24">J77/G77*100</f>
        <v>#DIV/0!</v>
      </c>
    </row>
    <row r="78" spans="1:20" ht="40.15" customHeight="1" x14ac:dyDescent="0.2">
      <c r="A78" s="455"/>
      <c r="B78" s="455"/>
      <c r="C78" s="223" t="s">
        <v>174</v>
      </c>
      <c r="D78" s="463" t="s">
        <v>175</v>
      </c>
      <c r="E78" s="463"/>
      <c r="F78" s="142">
        <v>66</v>
      </c>
      <c r="G78" s="371">
        <v>87</v>
      </c>
      <c r="H78" s="372">
        <v>38</v>
      </c>
      <c r="I78" s="372">
        <v>38</v>
      </c>
      <c r="J78" s="372">
        <v>64</v>
      </c>
      <c r="K78" s="338">
        <v>28</v>
      </c>
      <c r="L78" s="338">
        <v>56</v>
      </c>
      <c r="M78" s="338">
        <v>70</v>
      </c>
      <c r="N78" s="389">
        <v>90</v>
      </c>
      <c r="O78" s="178">
        <f t="shared" ref="O78:O133" si="25">N78/J78*100</f>
        <v>140.625</v>
      </c>
      <c r="P78" s="177">
        <f t="shared" si="24"/>
        <v>73.563218390804593</v>
      </c>
      <c r="Q78" s="160"/>
    </row>
    <row r="79" spans="1:20" ht="45" customHeight="1" x14ac:dyDescent="0.2">
      <c r="A79" s="455"/>
      <c r="B79" s="455"/>
      <c r="C79" s="223" t="s">
        <v>176</v>
      </c>
      <c r="D79" s="463" t="s">
        <v>177</v>
      </c>
      <c r="E79" s="463"/>
      <c r="F79" s="142">
        <v>67</v>
      </c>
      <c r="G79" s="371">
        <v>77</v>
      </c>
      <c r="H79" s="372">
        <v>170</v>
      </c>
      <c r="I79" s="372">
        <v>170</v>
      </c>
      <c r="J79" s="372">
        <v>345</v>
      </c>
      <c r="K79" s="338">
        <v>150</v>
      </c>
      <c r="L79" s="338">
        <v>300</v>
      </c>
      <c r="M79" s="338">
        <v>450</v>
      </c>
      <c r="N79" s="389">
        <v>600</v>
      </c>
      <c r="O79" s="178">
        <f t="shared" si="25"/>
        <v>173.91304347826087</v>
      </c>
      <c r="P79" s="177">
        <f t="shared" si="24"/>
        <v>448.05194805194805</v>
      </c>
      <c r="Q79" s="160"/>
    </row>
    <row r="80" spans="1:20" ht="33" customHeight="1" x14ac:dyDescent="0.2">
      <c r="A80" s="455"/>
      <c r="B80" s="455"/>
      <c r="C80" s="223" t="s">
        <v>178</v>
      </c>
      <c r="D80" s="463" t="s">
        <v>385</v>
      </c>
      <c r="E80" s="463"/>
      <c r="F80" s="142">
        <v>68</v>
      </c>
      <c r="G80" s="336">
        <f>G81+G82+G83+G87</f>
        <v>660</v>
      </c>
      <c r="H80" s="287">
        <f t="shared" ref="H80:J80" si="26">H81+H82+H83+H84+H86+H87+H88</f>
        <v>788</v>
      </c>
      <c r="I80" s="287">
        <f t="shared" si="26"/>
        <v>788</v>
      </c>
      <c r="J80" s="287">
        <f t="shared" si="26"/>
        <v>597</v>
      </c>
      <c r="K80" s="339">
        <f>SUM(K81:K88)</f>
        <v>218</v>
      </c>
      <c r="L80" s="339">
        <f t="shared" ref="L80:N80" si="27">SUM(L81:L88)</f>
        <v>476</v>
      </c>
      <c r="M80" s="339">
        <f t="shared" si="27"/>
        <v>755</v>
      </c>
      <c r="N80" s="287">
        <f t="shared" si="27"/>
        <v>1021</v>
      </c>
      <c r="O80" s="289">
        <f t="shared" si="25"/>
        <v>171.02177554438859</v>
      </c>
      <c r="P80" s="290">
        <f t="shared" si="24"/>
        <v>90.454545454545453</v>
      </c>
    </row>
    <row r="81" spans="1:18" ht="36" customHeight="1" x14ac:dyDescent="0.2">
      <c r="A81" s="455"/>
      <c r="B81" s="455"/>
      <c r="C81" s="223"/>
      <c r="D81" s="227" t="s">
        <v>180</v>
      </c>
      <c r="E81" s="227" t="s">
        <v>181</v>
      </c>
      <c r="F81" s="142">
        <v>69</v>
      </c>
      <c r="G81" s="371">
        <v>360</v>
      </c>
      <c r="H81" s="372">
        <v>270</v>
      </c>
      <c r="I81" s="372">
        <v>270</v>
      </c>
      <c r="J81" s="372">
        <v>271</v>
      </c>
      <c r="K81" s="338">
        <v>88</v>
      </c>
      <c r="L81" s="338">
        <v>176</v>
      </c>
      <c r="M81" s="338">
        <v>265</v>
      </c>
      <c r="N81" s="389">
        <v>350</v>
      </c>
      <c r="O81" s="178">
        <f t="shared" si="25"/>
        <v>129.15129151291512</v>
      </c>
      <c r="P81" s="177">
        <f t="shared" si="24"/>
        <v>75.277777777777771</v>
      </c>
      <c r="Q81" s="160"/>
      <c r="R81" s="271"/>
    </row>
    <row r="82" spans="1:18" ht="45" x14ac:dyDescent="0.2">
      <c r="A82" s="455"/>
      <c r="B82" s="455"/>
      <c r="C82" s="223"/>
      <c r="D82" s="227" t="s">
        <v>182</v>
      </c>
      <c r="E82" s="227" t="s">
        <v>370</v>
      </c>
      <c r="F82" s="142">
        <v>70</v>
      </c>
      <c r="G82" s="371">
        <v>238</v>
      </c>
      <c r="H82" s="372">
        <v>363</v>
      </c>
      <c r="I82" s="372">
        <v>363</v>
      </c>
      <c r="J82" s="372">
        <v>267</v>
      </c>
      <c r="K82" s="338">
        <v>100</v>
      </c>
      <c r="L82" s="338">
        <v>230</v>
      </c>
      <c r="M82" s="338">
        <v>370</v>
      </c>
      <c r="N82" s="389">
        <v>495</v>
      </c>
      <c r="O82" s="178">
        <f t="shared" si="25"/>
        <v>185.3932584269663</v>
      </c>
      <c r="P82" s="177">
        <f t="shared" si="24"/>
        <v>112.18487394957984</v>
      </c>
      <c r="R82" s="271"/>
    </row>
    <row r="83" spans="1:18" ht="33.6" customHeight="1" x14ac:dyDescent="0.2">
      <c r="A83" s="455"/>
      <c r="B83" s="455"/>
      <c r="C83" s="223"/>
      <c r="D83" s="227" t="s">
        <v>184</v>
      </c>
      <c r="E83" s="227" t="s">
        <v>185</v>
      </c>
      <c r="F83" s="142">
        <v>71</v>
      </c>
      <c r="G83" s="371">
        <v>6</v>
      </c>
      <c r="H83" s="372">
        <v>65</v>
      </c>
      <c r="I83" s="372">
        <v>65</v>
      </c>
      <c r="J83" s="372">
        <v>8</v>
      </c>
      <c r="K83" s="338">
        <v>10</v>
      </c>
      <c r="L83" s="338">
        <v>20</v>
      </c>
      <c r="M83" s="338">
        <v>40</v>
      </c>
      <c r="N83" s="404">
        <v>65</v>
      </c>
      <c r="O83" s="178">
        <v>0</v>
      </c>
      <c r="P83" s="177">
        <v>0</v>
      </c>
    </row>
    <row r="84" spans="1:18" ht="33.75" x14ac:dyDescent="0.2">
      <c r="A84" s="455"/>
      <c r="B84" s="455"/>
      <c r="C84" s="223"/>
      <c r="D84" s="227" t="s">
        <v>186</v>
      </c>
      <c r="E84" s="227" t="s">
        <v>187</v>
      </c>
      <c r="F84" s="142">
        <v>72</v>
      </c>
      <c r="G84" s="371">
        <v>0</v>
      </c>
      <c r="H84" s="372">
        <v>60</v>
      </c>
      <c r="I84" s="372">
        <v>60</v>
      </c>
      <c r="J84" s="372">
        <v>0</v>
      </c>
      <c r="K84" s="338">
        <v>0</v>
      </c>
      <c r="L84" s="338">
        <v>20</v>
      </c>
      <c r="M84" s="338">
        <v>40</v>
      </c>
      <c r="N84" s="404">
        <v>60</v>
      </c>
      <c r="O84" s="178">
        <v>0</v>
      </c>
      <c r="P84" s="177">
        <v>0</v>
      </c>
      <c r="Q84" s="271"/>
    </row>
    <row r="85" spans="1:18" ht="22.5" x14ac:dyDescent="0.2">
      <c r="A85" s="455"/>
      <c r="B85" s="455"/>
      <c r="C85" s="223"/>
      <c r="D85" s="227"/>
      <c r="E85" s="227" t="s">
        <v>357</v>
      </c>
      <c r="F85" s="142">
        <v>73</v>
      </c>
      <c r="G85" s="371">
        <v>0</v>
      </c>
      <c r="H85" s="372">
        <v>0</v>
      </c>
      <c r="I85" s="372">
        <v>0</v>
      </c>
      <c r="J85" s="372">
        <v>0</v>
      </c>
      <c r="K85" s="338">
        <f t="shared" ref="K85:K140" si="28">ROUND((I85/12*3*90%),0)</f>
        <v>0</v>
      </c>
      <c r="L85" s="338">
        <f t="shared" ref="L85:L140" si="29">ROUND((K85+(N85-K85)/3),0)</f>
        <v>0</v>
      </c>
      <c r="M85" s="338">
        <f t="shared" ref="M85" si="30">ROUND((L85+(N85-K85)/3),0)</f>
        <v>0</v>
      </c>
      <c r="N85" s="404">
        <v>0</v>
      </c>
      <c r="O85" s="178">
        <v>0</v>
      </c>
      <c r="P85" s="177">
        <v>0</v>
      </c>
    </row>
    <row r="86" spans="1:18" ht="22.5" x14ac:dyDescent="0.2">
      <c r="A86" s="455"/>
      <c r="B86" s="455"/>
      <c r="C86" s="223"/>
      <c r="D86" s="227" t="s">
        <v>189</v>
      </c>
      <c r="E86" s="227" t="s">
        <v>190</v>
      </c>
      <c r="F86" s="142">
        <v>74</v>
      </c>
      <c r="G86" s="371">
        <v>0</v>
      </c>
      <c r="H86" s="372">
        <v>0</v>
      </c>
      <c r="I86" s="372">
        <v>0</v>
      </c>
      <c r="J86" s="372">
        <v>0</v>
      </c>
      <c r="K86" s="338">
        <f t="shared" si="28"/>
        <v>0</v>
      </c>
      <c r="L86" s="338">
        <f t="shared" si="29"/>
        <v>0</v>
      </c>
      <c r="M86" s="338">
        <f t="shared" ref="M86:M140" si="31">ROUND((L86+(N86-K86)/3),0)</f>
        <v>0</v>
      </c>
      <c r="N86" s="404">
        <v>0</v>
      </c>
      <c r="O86" s="178">
        <v>0</v>
      </c>
      <c r="P86" s="177">
        <v>0</v>
      </c>
    </row>
    <row r="87" spans="1:18" ht="56.25" x14ac:dyDescent="0.2">
      <c r="A87" s="455"/>
      <c r="B87" s="455"/>
      <c r="C87" s="223"/>
      <c r="D87" s="227" t="s">
        <v>191</v>
      </c>
      <c r="E87" s="227" t="s">
        <v>192</v>
      </c>
      <c r="F87" s="142">
        <v>75</v>
      </c>
      <c r="G87" s="371">
        <v>56</v>
      </c>
      <c r="H87" s="372">
        <v>0</v>
      </c>
      <c r="I87" s="372">
        <v>0</v>
      </c>
      <c r="J87" s="372">
        <v>0</v>
      </c>
      <c r="K87" s="338">
        <f t="shared" si="28"/>
        <v>0</v>
      </c>
      <c r="L87" s="338">
        <f t="shared" si="29"/>
        <v>0</v>
      </c>
      <c r="M87" s="338">
        <v>0</v>
      </c>
      <c r="N87" s="404">
        <v>0</v>
      </c>
      <c r="O87" s="178">
        <v>0</v>
      </c>
      <c r="P87" s="177">
        <v>0</v>
      </c>
      <c r="Q87" s="271"/>
    </row>
    <row r="88" spans="1:18" ht="38.450000000000003" customHeight="1" x14ac:dyDescent="0.2">
      <c r="A88" s="455"/>
      <c r="B88" s="455"/>
      <c r="C88" s="223"/>
      <c r="D88" s="227" t="s">
        <v>193</v>
      </c>
      <c r="E88" s="227" t="s">
        <v>194</v>
      </c>
      <c r="F88" s="142">
        <v>76</v>
      </c>
      <c r="G88" s="371">
        <v>0</v>
      </c>
      <c r="H88" s="372">
        <v>30</v>
      </c>
      <c r="I88" s="372">
        <v>30</v>
      </c>
      <c r="J88" s="372">
        <v>51</v>
      </c>
      <c r="K88" s="338">
        <v>20</v>
      </c>
      <c r="L88" s="338">
        <v>30</v>
      </c>
      <c r="M88" s="338">
        <v>40</v>
      </c>
      <c r="N88" s="404">
        <v>51</v>
      </c>
      <c r="O88" s="178">
        <v>0</v>
      </c>
      <c r="P88" s="177">
        <v>0</v>
      </c>
      <c r="R88" s="271"/>
    </row>
    <row r="89" spans="1:18" ht="40.15" customHeight="1" x14ac:dyDescent="0.2">
      <c r="A89" s="455"/>
      <c r="B89" s="455"/>
      <c r="C89" s="223" t="s">
        <v>195</v>
      </c>
      <c r="D89" s="463" t="s">
        <v>62</v>
      </c>
      <c r="E89" s="463"/>
      <c r="F89" s="142">
        <v>77</v>
      </c>
      <c r="G89" s="371">
        <v>1348</v>
      </c>
      <c r="H89" s="372">
        <v>4035</v>
      </c>
      <c r="I89" s="372">
        <v>4035</v>
      </c>
      <c r="J89" s="372">
        <v>2463</v>
      </c>
      <c r="K89" s="338">
        <v>800</v>
      </c>
      <c r="L89" s="338">
        <v>1620</v>
      </c>
      <c r="M89" s="338">
        <v>2250</v>
      </c>
      <c r="N89" s="404">
        <v>3788</v>
      </c>
      <c r="O89" s="178">
        <f t="shared" si="25"/>
        <v>153.79618351603733</v>
      </c>
      <c r="P89" s="177">
        <f t="shared" si="24"/>
        <v>182.71513353115728</v>
      </c>
      <c r="Q89" s="160"/>
    </row>
    <row r="90" spans="1:18" ht="54" customHeight="1" x14ac:dyDescent="0.2">
      <c r="A90" s="455"/>
      <c r="B90" s="455"/>
      <c r="C90" s="463" t="s">
        <v>387</v>
      </c>
      <c r="D90" s="463"/>
      <c r="E90" s="463"/>
      <c r="F90" s="142">
        <v>78</v>
      </c>
      <c r="G90" s="336">
        <f t="shared" ref="G90:J90" si="32">G91+G92+G93+G94+G95+G96</f>
        <v>506</v>
      </c>
      <c r="H90" s="287">
        <f t="shared" si="32"/>
        <v>1213</v>
      </c>
      <c r="I90" s="287">
        <f t="shared" si="32"/>
        <v>1213</v>
      </c>
      <c r="J90" s="287">
        <f t="shared" si="32"/>
        <v>361</v>
      </c>
      <c r="K90" s="340">
        <f>K91+K92+K93+K94+K95+K96</f>
        <v>250</v>
      </c>
      <c r="L90" s="340">
        <f t="shared" ref="L90:N90" si="33">L91+L92+L93+L94+L95+L96</f>
        <v>320</v>
      </c>
      <c r="M90" s="340">
        <f t="shared" si="33"/>
        <v>400</v>
      </c>
      <c r="N90" s="292">
        <f t="shared" si="33"/>
        <v>441</v>
      </c>
      <c r="O90" s="289">
        <f t="shared" si="25"/>
        <v>122.16066481994461</v>
      </c>
      <c r="P90" s="290">
        <f t="shared" si="24"/>
        <v>71.343873517786562</v>
      </c>
      <c r="Q90" s="160"/>
    </row>
    <row r="91" spans="1:18" ht="22.9" customHeight="1" x14ac:dyDescent="0.2">
      <c r="A91" s="455"/>
      <c r="B91" s="455"/>
      <c r="C91" s="223" t="s">
        <v>11</v>
      </c>
      <c r="D91" s="464" t="s">
        <v>197</v>
      </c>
      <c r="E91" s="464"/>
      <c r="F91" s="142">
        <v>79</v>
      </c>
      <c r="G91" s="371">
        <v>0</v>
      </c>
      <c r="H91" s="372">
        <v>0</v>
      </c>
      <c r="I91" s="372">
        <v>0</v>
      </c>
      <c r="J91" s="372">
        <v>0</v>
      </c>
      <c r="K91" s="338">
        <f t="shared" si="28"/>
        <v>0</v>
      </c>
      <c r="L91" s="338">
        <f t="shared" si="29"/>
        <v>0</v>
      </c>
      <c r="M91" s="338">
        <f t="shared" si="31"/>
        <v>0</v>
      </c>
      <c r="N91" s="389">
        <v>0</v>
      </c>
      <c r="O91" s="178">
        <v>0</v>
      </c>
      <c r="P91" s="177">
        <v>0</v>
      </c>
    </row>
    <row r="92" spans="1:18" ht="33.6" customHeight="1" x14ac:dyDescent="0.2">
      <c r="A92" s="455"/>
      <c r="B92" s="455"/>
      <c r="C92" s="223" t="s">
        <v>13</v>
      </c>
      <c r="D92" s="465" t="s">
        <v>198</v>
      </c>
      <c r="E92" s="465"/>
      <c r="F92" s="142">
        <v>80</v>
      </c>
      <c r="G92" s="371">
        <v>0</v>
      </c>
      <c r="H92" s="372">
        <v>0</v>
      </c>
      <c r="I92" s="372">
        <v>0</v>
      </c>
      <c r="J92" s="372">
        <v>0</v>
      </c>
      <c r="K92" s="338">
        <f t="shared" si="28"/>
        <v>0</v>
      </c>
      <c r="L92" s="338">
        <f t="shared" si="29"/>
        <v>0</v>
      </c>
      <c r="M92" s="338">
        <f t="shared" si="31"/>
        <v>0</v>
      </c>
      <c r="N92" s="389">
        <v>0</v>
      </c>
      <c r="O92" s="178">
        <v>0</v>
      </c>
      <c r="P92" s="177">
        <v>0</v>
      </c>
    </row>
    <row r="93" spans="1:18" ht="15" customHeight="1" x14ac:dyDescent="0.2">
      <c r="A93" s="455"/>
      <c r="B93" s="455"/>
      <c r="C93" s="223" t="s">
        <v>50</v>
      </c>
      <c r="D93" s="465" t="s">
        <v>199</v>
      </c>
      <c r="E93" s="465"/>
      <c r="F93" s="142">
        <v>81</v>
      </c>
      <c r="G93" s="371">
        <v>0</v>
      </c>
      <c r="H93" s="372">
        <v>0</v>
      </c>
      <c r="I93" s="372">
        <v>0</v>
      </c>
      <c r="J93" s="372">
        <v>0</v>
      </c>
      <c r="K93" s="338">
        <f t="shared" si="28"/>
        <v>0</v>
      </c>
      <c r="L93" s="338">
        <f t="shared" si="29"/>
        <v>0</v>
      </c>
      <c r="M93" s="338">
        <f t="shared" si="31"/>
        <v>0</v>
      </c>
      <c r="N93" s="389">
        <v>0</v>
      </c>
      <c r="O93" s="178">
        <v>0</v>
      </c>
      <c r="P93" s="177">
        <v>0</v>
      </c>
    </row>
    <row r="94" spans="1:18" ht="15" customHeight="1" x14ac:dyDescent="0.2">
      <c r="A94" s="455"/>
      <c r="B94" s="455"/>
      <c r="C94" s="223" t="s">
        <v>59</v>
      </c>
      <c r="D94" s="465" t="s">
        <v>200</v>
      </c>
      <c r="E94" s="465"/>
      <c r="F94" s="142">
        <v>82</v>
      </c>
      <c r="G94" s="371">
        <v>0</v>
      </c>
      <c r="H94" s="372">
        <v>0</v>
      </c>
      <c r="I94" s="372">
        <v>0</v>
      </c>
      <c r="J94" s="372">
        <v>0</v>
      </c>
      <c r="K94" s="338">
        <f t="shared" si="28"/>
        <v>0</v>
      </c>
      <c r="L94" s="338">
        <f t="shared" si="29"/>
        <v>0</v>
      </c>
      <c r="M94" s="338">
        <f t="shared" si="31"/>
        <v>0</v>
      </c>
      <c r="N94" s="389">
        <v>0</v>
      </c>
      <c r="O94" s="178">
        <v>0</v>
      </c>
      <c r="P94" s="177">
        <v>0</v>
      </c>
    </row>
    <row r="95" spans="1:18" ht="15" customHeight="1" x14ac:dyDescent="0.2">
      <c r="A95" s="455"/>
      <c r="B95" s="455"/>
      <c r="C95" s="223" t="s">
        <v>61</v>
      </c>
      <c r="D95" s="465" t="s">
        <v>201</v>
      </c>
      <c r="E95" s="465"/>
      <c r="F95" s="142">
        <v>83</v>
      </c>
      <c r="G95" s="371">
        <v>0</v>
      </c>
      <c r="H95" s="372">
        <v>0</v>
      </c>
      <c r="I95" s="372">
        <v>0</v>
      </c>
      <c r="J95" s="372">
        <v>0</v>
      </c>
      <c r="K95" s="338">
        <f t="shared" si="28"/>
        <v>0</v>
      </c>
      <c r="L95" s="338">
        <f t="shared" si="29"/>
        <v>0</v>
      </c>
      <c r="M95" s="338">
        <f t="shared" si="31"/>
        <v>0</v>
      </c>
      <c r="N95" s="389">
        <v>0</v>
      </c>
      <c r="O95" s="178">
        <v>0</v>
      </c>
      <c r="P95" s="177">
        <v>0</v>
      </c>
    </row>
    <row r="96" spans="1:18" ht="44.45" customHeight="1" x14ac:dyDescent="0.2">
      <c r="A96" s="455"/>
      <c r="B96" s="455"/>
      <c r="C96" s="223" t="s">
        <v>107</v>
      </c>
      <c r="D96" s="465" t="s">
        <v>358</v>
      </c>
      <c r="E96" s="465"/>
      <c r="F96" s="142">
        <v>84</v>
      </c>
      <c r="G96" s="371">
        <v>506</v>
      </c>
      <c r="H96" s="372">
        <v>1213</v>
      </c>
      <c r="I96" s="372">
        <v>1213</v>
      </c>
      <c r="J96" s="372">
        <v>361</v>
      </c>
      <c r="K96" s="338">
        <v>250</v>
      </c>
      <c r="L96" s="338">
        <v>320</v>
      </c>
      <c r="M96" s="338">
        <v>400</v>
      </c>
      <c r="N96" s="404">
        <v>441</v>
      </c>
      <c r="O96" s="178">
        <f t="shared" si="25"/>
        <v>122.16066481994461</v>
      </c>
      <c r="P96" s="177">
        <f t="shared" si="24"/>
        <v>71.343873517786562</v>
      </c>
      <c r="Q96" s="160"/>
    </row>
    <row r="97" spans="1:18" ht="34.9" customHeight="1" x14ac:dyDescent="0.2">
      <c r="A97" s="455"/>
      <c r="B97" s="455"/>
      <c r="C97" s="463" t="s">
        <v>388</v>
      </c>
      <c r="D97" s="463"/>
      <c r="E97" s="463"/>
      <c r="F97" s="142">
        <v>85</v>
      </c>
      <c r="G97" s="336">
        <f t="shared" ref="G97:N97" si="34">G98+G111+G115+G124</f>
        <v>5921</v>
      </c>
      <c r="H97" s="287">
        <f t="shared" si="34"/>
        <v>9426</v>
      </c>
      <c r="I97" s="287">
        <f t="shared" si="34"/>
        <v>9426</v>
      </c>
      <c r="J97" s="287">
        <f>J98+J115+J124</f>
        <v>6752</v>
      </c>
      <c r="K97" s="339">
        <f t="shared" si="34"/>
        <v>2054</v>
      </c>
      <c r="L97" s="339">
        <f t="shared" si="34"/>
        <v>4147</v>
      </c>
      <c r="M97" s="339">
        <f t="shared" si="34"/>
        <v>6202</v>
      </c>
      <c r="N97" s="390">
        <f t="shared" si="34"/>
        <v>10395</v>
      </c>
      <c r="O97" s="289">
        <f t="shared" si="25"/>
        <v>153.95438388625593</v>
      </c>
      <c r="P97" s="290">
        <f t="shared" si="24"/>
        <v>114.03479142036818</v>
      </c>
    </row>
    <row r="98" spans="1:18" ht="37.9" customHeight="1" x14ac:dyDescent="0.2">
      <c r="A98" s="455"/>
      <c r="B98" s="455"/>
      <c r="C98" s="223" t="s">
        <v>23</v>
      </c>
      <c r="D98" s="463" t="s">
        <v>389</v>
      </c>
      <c r="E98" s="463"/>
      <c r="F98" s="142">
        <v>86</v>
      </c>
      <c r="G98" s="336">
        <f t="shared" ref="G98:N98" si="35">G99+G103</f>
        <v>4811</v>
      </c>
      <c r="H98" s="287">
        <f t="shared" si="35"/>
        <v>8167</v>
      </c>
      <c r="I98" s="287">
        <f t="shared" si="35"/>
        <v>8167</v>
      </c>
      <c r="J98" s="287">
        <f>J99+J103</f>
        <v>5623</v>
      </c>
      <c r="K98" s="339">
        <f t="shared" si="35"/>
        <v>1773</v>
      </c>
      <c r="L98" s="339">
        <f t="shared" si="35"/>
        <v>3546</v>
      </c>
      <c r="M98" s="339">
        <f t="shared" si="35"/>
        <v>5319</v>
      </c>
      <c r="N98" s="390">
        <f t="shared" si="35"/>
        <v>9191</v>
      </c>
      <c r="O98" s="289">
        <f t="shared" si="25"/>
        <v>163.45367241685932</v>
      </c>
      <c r="P98" s="290">
        <f t="shared" si="24"/>
        <v>116.87798794429432</v>
      </c>
    </row>
    <row r="99" spans="1:18" ht="51" customHeight="1" x14ac:dyDescent="0.2">
      <c r="A99" s="455"/>
      <c r="B99" s="455"/>
      <c r="C99" s="223" t="s">
        <v>24</v>
      </c>
      <c r="D99" s="463" t="s">
        <v>438</v>
      </c>
      <c r="E99" s="463"/>
      <c r="F99" s="142">
        <v>87</v>
      </c>
      <c r="G99" s="336">
        <f>G100+G101</f>
        <v>4406</v>
      </c>
      <c r="H99" s="287">
        <f t="shared" ref="H99:I99" si="36">H100+H101+H102</f>
        <v>7093</v>
      </c>
      <c r="I99" s="287">
        <f t="shared" si="36"/>
        <v>7093</v>
      </c>
      <c r="J99" s="287">
        <f>J100+J101</f>
        <v>5245</v>
      </c>
      <c r="K99" s="339">
        <f>K100+K101</f>
        <v>1773</v>
      </c>
      <c r="L99" s="339">
        <f t="shared" ref="L99:M99" si="37">L100+L101</f>
        <v>3546</v>
      </c>
      <c r="M99" s="339">
        <f t="shared" si="37"/>
        <v>5319</v>
      </c>
      <c r="N99" s="390">
        <f>N100+N101</f>
        <v>8340</v>
      </c>
      <c r="O99" s="289">
        <f t="shared" si="25"/>
        <v>159.00857959961868</v>
      </c>
      <c r="P99" s="290">
        <f t="shared" si="24"/>
        <v>119.0422151611439</v>
      </c>
      <c r="Q99" s="271"/>
      <c r="R99" s="271"/>
    </row>
    <row r="100" spans="1:18" ht="27.6" customHeight="1" x14ac:dyDescent="0.2">
      <c r="A100" s="455"/>
      <c r="B100" s="455"/>
      <c r="C100" s="455"/>
      <c r="D100" s="467" t="s">
        <v>355</v>
      </c>
      <c r="E100" s="468"/>
      <c r="F100" s="142">
        <v>88</v>
      </c>
      <c r="G100" s="371">
        <v>3461</v>
      </c>
      <c r="H100" s="372">
        <v>5402</v>
      </c>
      <c r="I100" s="372">
        <v>5402</v>
      </c>
      <c r="J100" s="372">
        <v>3876</v>
      </c>
      <c r="K100" s="338">
        <v>1350</v>
      </c>
      <c r="L100" s="338">
        <v>2700</v>
      </c>
      <c r="M100" s="338">
        <v>4050</v>
      </c>
      <c r="N100" s="389">
        <v>6549</v>
      </c>
      <c r="O100" s="178">
        <f t="shared" si="25"/>
        <v>168.96284829721361</v>
      </c>
      <c r="P100" s="177">
        <f t="shared" si="24"/>
        <v>111.99075411730715</v>
      </c>
      <c r="Q100" s="160"/>
    </row>
    <row r="101" spans="1:18" ht="27" customHeight="1" x14ac:dyDescent="0.2">
      <c r="A101" s="455"/>
      <c r="B101" s="455"/>
      <c r="C101" s="455"/>
      <c r="D101" s="467" t="s">
        <v>207</v>
      </c>
      <c r="E101" s="468"/>
      <c r="F101" s="142">
        <v>89</v>
      </c>
      <c r="G101" s="374">
        <v>945</v>
      </c>
      <c r="H101" s="372">
        <v>1691</v>
      </c>
      <c r="I101" s="372">
        <v>1691</v>
      </c>
      <c r="J101" s="372">
        <v>1369</v>
      </c>
      <c r="K101" s="338">
        <v>423</v>
      </c>
      <c r="L101" s="338">
        <v>846</v>
      </c>
      <c r="M101" s="338">
        <v>1269</v>
      </c>
      <c r="N101" s="389">
        <v>1791</v>
      </c>
      <c r="O101" s="178">
        <f t="shared" si="25"/>
        <v>130.82542001460919</v>
      </c>
      <c r="P101" s="177">
        <f t="shared" si="24"/>
        <v>144.86772486772489</v>
      </c>
      <c r="Q101" s="160"/>
      <c r="R101" s="271"/>
    </row>
    <row r="102" spans="1:18" ht="27.6" customHeight="1" x14ac:dyDescent="0.2">
      <c r="A102" s="455"/>
      <c r="B102" s="455"/>
      <c r="C102" s="455"/>
      <c r="D102" s="467" t="s">
        <v>208</v>
      </c>
      <c r="E102" s="468"/>
      <c r="F102" s="142">
        <v>90</v>
      </c>
      <c r="G102" s="371">
        <v>0</v>
      </c>
      <c r="H102" s="372">
        <v>0</v>
      </c>
      <c r="I102" s="372">
        <v>0</v>
      </c>
      <c r="J102" s="372">
        <v>0</v>
      </c>
      <c r="K102" s="338">
        <v>0</v>
      </c>
      <c r="L102" s="338">
        <v>0</v>
      </c>
      <c r="M102" s="338">
        <v>0</v>
      </c>
      <c r="N102" s="389">
        <v>0</v>
      </c>
      <c r="O102" s="178">
        <v>0</v>
      </c>
      <c r="P102" s="177">
        <v>0</v>
      </c>
      <c r="R102" s="271"/>
    </row>
    <row r="103" spans="1:18" ht="43.9" customHeight="1" x14ac:dyDescent="0.2">
      <c r="A103" s="455"/>
      <c r="B103" s="455"/>
      <c r="C103" s="223" t="s">
        <v>26</v>
      </c>
      <c r="D103" s="463" t="s">
        <v>390</v>
      </c>
      <c r="E103" s="463"/>
      <c r="F103" s="142">
        <v>91</v>
      </c>
      <c r="G103" s="336">
        <f>G104+G105+G106+G107+G110</f>
        <v>405</v>
      </c>
      <c r="H103" s="287">
        <f t="shared" ref="H103:J103" si="38">H104+H107+H108+H109+H110</f>
        <v>1074</v>
      </c>
      <c r="I103" s="287">
        <f t="shared" si="38"/>
        <v>1074</v>
      </c>
      <c r="J103" s="287">
        <f t="shared" si="38"/>
        <v>378</v>
      </c>
      <c r="K103" s="339">
        <f>K107+K108+K110</f>
        <v>0</v>
      </c>
      <c r="L103" s="339">
        <f t="shared" ref="L103:M103" si="39">L107+L108+L110</f>
        <v>0</v>
      </c>
      <c r="M103" s="339">
        <f t="shared" si="39"/>
        <v>0</v>
      </c>
      <c r="N103" s="288">
        <f>N107+N108+N110+N104</f>
        <v>851</v>
      </c>
      <c r="O103" s="289">
        <f t="shared" si="25"/>
        <v>225.13227513227511</v>
      </c>
      <c r="P103" s="290">
        <f t="shared" si="24"/>
        <v>93.333333333333329</v>
      </c>
      <c r="Q103" s="160"/>
    </row>
    <row r="104" spans="1:18" ht="72.599999999999994" customHeight="1" x14ac:dyDescent="0.2">
      <c r="A104" s="455"/>
      <c r="B104" s="455"/>
      <c r="C104" s="223"/>
      <c r="D104" s="463" t="s">
        <v>368</v>
      </c>
      <c r="E104" s="463"/>
      <c r="F104" s="142">
        <v>92</v>
      </c>
      <c r="G104" s="371">
        <v>0</v>
      </c>
      <c r="H104" s="372">
        <v>0</v>
      </c>
      <c r="I104" s="372">
        <v>0</v>
      </c>
      <c r="J104" s="372">
        <v>0</v>
      </c>
      <c r="K104" s="338">
        <f t="shared" si="28"/>
        <v>0</v>
      </c>
      <c r="L104" s="338">
        <f t="shared" si="29"/>
        <v>137</v>
      </c>
      <c r="M104" s="338">
        <f t="shared" si="31"/>
        <v>274</v>
      </c>
      <c r="N104" s="389">
        <v>412</v>
      </c>
      <c r="O104" s="178">
        <v>0</v>
      </c>
      <c r="P104" s="177">
        <v>0</v>
      </c>
    </row>
    <row r="105" spans="1:18" ht="60.6" customHeight="1" x14ac:dyDescent="0.2">
      <c r="A105" s="455"/>
      <c r="B105" s="455"/>
      <c r="C105" s="223"/>
      <c r="D105" s="227"/>
      <c r="E105" s="227" t="s">
        <v>210</v>
      </c>
      <c r="F105" s="142">
        <v>93</v>
      </c>
      <c r="G105" s="371">
        <v>0</v>
      </c>
      <c r="H105" s="372">
        <v>0</v>
      </c>
      <c r="I105" s="372">
        <v>0</v>
      </c>
      <c r="J105" s="372">
        <v>0</v>
      </c>
      <c r="K105" s="338">
        <f t="shared" si="28"/>
        <v>0</v>
      </c>
      <c r="L105" s="338">
        <f t="shared" si="29"/>
        <v>0</v>
      </c>
      <c r="M105" s="338">
        <f t="shared" si="31"/>
        <v>0</v>
      </c>
      <c r="N105" s="389">
        <v>0</v>
      </c>
      <c r="O105" s="178">
        <v>0</v>
      </c>
      <c r="P105" s="177">
        <v>0</v>
      </c>
    </row>
    <row r="106" spans="1:18" ht="45" x14ac:dyDescent="0.2">
      <c r="A106" s="455"/>
      <c r="B106" s="455"/>
      <c r="C106" s="223"/>
      <c r="D106" s="227"/>
      <c r="E106" s="227" t="s">
        <v>211</v>
      </c>
      <c r="F106" s="142">
        <v>94</v>
      </c>
      <c r="G106" s="371">
        <v>0</v>
      </c>
      <c r="H106" s="372">
        <v>0</v>
      </c>
      <c r="I106" s="372">
        <v>0</v>
      </c>
      <c r="J106" s="372">
        <v>0</v>
      </c>
      <c r="K106" s="338">
        <f t="shared" si="28"/>
        <v>0</v>
      </c>
      <c r="L106" s="338">
        <f t="shared" si="29"/>
        <v>24</v>
      </c>
      <c r="M106" s="338">
        <f t="shared" si="31"/>
        <v>48</v>
      </c>
      <c r="N106" s="389">
        <v>71</v>
      </c>
      <c r="O106" s="178">
        <v>0</v>
      </c>
      <c r="P106" s="177">
        <v>0</v>
      </c>
      <c r="Q106" s="271"/>
    </row>
    <row r="107" spans="1:18" ht="30.6" customHeight="1" x14ac:dyDescent="0.2">
      <c r="A107" s="455"/>
      <c r="B107" s="455"/>
      <c r="C107" s="223"/>
      <c r="D107" s="463" t="s">
        <v>212</v>
      </c>
      <c r="E107" s="463"/>
      <c r="F107" s="142">
        <v>95</v>
      </c>
      <c r="G107" s="371">
        <v>191</v>
      </c>
      <c r="H107" s="372">
        <v>571</v>
      </c>
      <c r="I107" s="372">
        <v>571</v>
      </c>
      <c r="J107" s="372">
        <v>180</v>
      </c>
      <c r="K107" s="338">
        <v>0</v>
      </c>
      <c r="L107" s="338">
        <v>0</v>
      </c>
      <c r="M107" s="338">
        <v>0</v>
      </c>
      <c r="N107" s="389">
        <v>439</v>
      </c>
      <c r="O107" s="178">
        <f t="shared" si="25"/>
        <v>243.88888888888891</v>
      </c>
      <c r="P107" s="177">
        <f t="shared" si="24"/>
        <v>94.240837696335078</v>
      </c>
      <c r="Q107" s="160"/>
    </row>
    <row r="108" spans="1:18" ht="31.15" customHeight="1" x14ac:dyDescent="0.2">
      <c r="A108" s="455"/>
      <c r="B108" s="455"/>
      <c r="C108" s="223"/>
      <c r="D108" s="463" t="s">
        <v>213</v>
      </c>
      <c r="E108" s="463"/>
      <c r="F108" s="142">
        <v>96</v>
      </c>
      <c r="G108" s="371">
        <v>0</v>
      </c>
      <c r="H108" s="372">
        <v>138</v>
      </c>
      <c r="I108" s="372">
        <v>138</v>
      </c>
      <c r="J108" s="372">
        <v>0</v>
      </c>
      <c r="K108" s="338">
        <v>0</v>
      </c>
      <c r="L108" s="338">
        <v>0</v>
      </c>
      <c r="M108" s="338">
        <v>0</v>
      </c>
      <c r="N108" s="389">
        <v>0</v>
      </c>
      <c r="O108" s="178">
        <v>0</v>
      </c>
      <c r="P108" s="177">
        <v>0</v>
      </c>
      <c r="Q108" s="160"/>
    </row>
    <row r="109" spans="1:18" ht="38.450000000000003" customHeight="1" x14ac:dyDescent="0.2">
      <c r="A109" s="455"/>
      <c r="B109" s="455"/>
      <c r="C109" s="223"/>
      <c r="D109" s="463" t="s">
        <v>214</v>
      </c>
      <c r="E109" s="463"/>
      <c r="F109" s="142">
        <v>97</v>
      </c>
      <c r="G109" s="371">
        <v>0</v>
      </c>
      <c r="H109" s="372">
        <v>0</v>
      </c>
      <c r="I109" s="372">
        <v>0</v>
      </c>
      <c r="J109" s="372">
        <v>0</v>
      </c>
      <c r="K109" s="338">
        <v>0</v>
      </c>
      <c r="L109" s="338">
        <v>0</v>
      </c>
      <c r="M109" s="338">
        <v>0</v>
      </c>
      <c r="N109" s="389">
        <v>0</v>
      </c>
      <c r="O109" s="178">
        <v>0</v>
      </c>
      <c r="P109" s="177">
        <v>0</v>
      </c>
    </row>
    <row r="110" spans="1:18" ht="45.6" customHeight="1" x14ac:dyDescent="0.2">
      <c r="A110" s="455"/>
      <c r="B110" s="455"/>
      <c r="C110" s="223"/>
      <c r="D110" s="463" t="s">
        <v>215</v>
      </c>
      <c r="E110" s="463"/>
      <c r="F110" s="142">
        <v>98</v>
      </c>
      <c r="G110" s="371">
        <v>214</v>
      </c>
      <c r="H110" s="372">
        <v>365</v>
      </c>
      <c r="I110" s="372">
        <v>365</v>
      </c>
      <c r="J110" s="372">
        <v>198</v>
      </c>
      <c r="K110" s="338">
        <v>0</v>
      </c>
      <c r="L110" s="338">
        <v>0</v>
      </c>
      <c r="M110" s="338">
        <v>0</v>
      </c>
      <c r="N110" s="389">
        <v>0</v>
      </c>
      <c r="O110" s="178">
        <v>0</v>
      </c>
      <c r="P110" s="177">
        <v>0</v>
      </c>
      <c r="Q110" s="160"/>
    </row>
    <row r="111" spans="1:18" ht="43.15" customHeight="1" x14ac:dyDescent="0.2">
      <c r="A111" s="455"/>
      <c r="B111" s="455"/>
      <c r="C111" s="223" t="s">
        <v>28</v>
      </c>
      <c r="D111" s="463" t="s">
        <v>391</v>
      </c>
      <c r="E111" s="463"/>
      <c r="F111" s="142">
        <v>99</v>
      </c>
      <c r="G111" s="336">
        <v>0</v>
      </c>
      <c r="H111" s="287">
        <f t="shared" ref="H111:N111" si="40">H112+H113+H114</f>
        <v>55</v>
      </c>
      <c r="I111" s="287">
        <f t="shared" si="40"/>
        <v>55</v>
      </c>
      <c r="J111" s="287">
        <v>0</v>
      </c>
      <c r="K111" s="339">
        <f t="shared" si="40"/>
        <v>0</v>
      </c>
      <c r="L111" s="339">
        <f t="shared" si="40"/>
        <v>0</v>
      </c>
      <c r="M111" s="339">
        <f t="shared" si="40"/>
        <v>0</v>
      </c>
      <c r="N111" s="288">
        <f t="shared" si="40"/>
        <v>0</v>
      </c>
      <c r="O111" s="289">
        <v>0</v>
      </c>
      <c r="P111" s="290">
        <v>0</v>
      </c>
    </row>
    <row r="112" spans="1:18" ht="92.45" customHeight="1" x14ac:dyDescent="0.2">
      <c r="A112" s="455"/>
      <c r="B112" s="455"/>
      <c r="C112" s="223"/>
      <c r="D112" s="463" t="s">
        <v>217</v>
      </c>
      <c r="E112" s="463"/>
      <c r="F112" s="142">
        <v>100</v>
      </c>
      <c r="G112" s="371">
        <v>0</v>
      </c>
      <c r="H112" s="372">
        <v>0</v>
      </c>
      <c r="I112" s="372">
        <v>0</v>
      </c>
      <c r="J112" s="372">
        <v>0</v>
      </c>
      <c r="K112" s="338">
        <v>0</v>
      </c>
      <c r="L112" s="338">
        <v>0</v>
      </c>
      <c r="M112" s="338">
        <f t="shared" si="31"/>
        <v>0</v>
      </c>
      <c r="N112" s="389">
        <v>0</v>
      </c>
      <c r="O112" s="178">
        <v>0</v>
      </c>
      <c r="P112" s="177">
        <v>0</v>
      </c>
      <c r="Q112" s="160"/>
    </row>
    <row r="113" spans="1:18" ht="93.6" customHeight="1" x14ac:dyDescent="0.2">
      <c r="A113" s="455"/>
      <c r="B113" s="455"/>
      <c r="C113" s="223"/>
      <c r="D113" s="463" t="s">
        <v>218</v>
      </c>
      <c r="E113" s="463"/>
      <c r="F113" s="142">
        <v>101</v>
      </c>
      <c r="G113" s="371">
        <v>0</v>
      </c>
      <c r="H113" s="372">
        <v>55</v>
      </c>
      <c r="I113" s="372">
        <v>55</v>
      </c>
      <c r="J113" s="372">
        <v>0</v>
      </c>
      <c r="K113" s="338">
        <v>0</v>
      </c>
      <c r="L113" s="338">
        <v>0</v>
      </c>
      <c r="M113" s="338">
        <v>0</v>
      </c>
      <c r="N113" s="389">
        <v>0</v>
      </c>
      <c r="O113" s="178">
        <v>0</v>
      </c>
      <c r="P113" s="177">
        <v>0</v>
      </c>
      <c r="Q113" s="160"/>
    </row>
    <row r="114" spans="1:18" ht="37.9" customHeight="1" x14ac:dyDescent="0.2">
      <c r="A114" s="455"/>
      <c r="B114" s="455"/>
      <c r="C114" s="223"/>
      <c r="D114" s="463" t="s">
        <v>219</v>
      </c>
      <c r="E114" s="463"/>
      <c r="F114" s="142">
        <v>102</v>
      </c>
      <c r="G114" s="371">
        <v>0</v>
      </c>
      <c r="H114" s="372">
        <v>0</v>
      </c>
      <c r="I114" s="372">
        <v>0</v>
      </c>
      <c r="J114" s="372">
        <v>0</v>
      </c>
      <c r="K114" s="338">
        <f t="shared" si="28"/>
        <v>0</v>
      </c>
      <c r="L114" s="338">
        <f t="shared" si="29"/>
        <v>0</v>
      </c>
      <c r="M114" s="338">
        <f t="shared" si="31"/>
        <v>0</v>
      </c>
      <c r="N114" s="389">
        <v>0</v>
      </c>
      <c r="O114" s="178">
        <v>0</v>
      </c>
      <c r="P114" s="177">
        <v>0</v>
      </c>
    </row>
    <row r="115" spans="1:18" ht="74.45" customHeight="1" x14ac:dyDescent="0.2">
      <c r="A115" s="455"/>
      <c r="B115" s="455"/>
      <c r="C115" s="223" t="s">
        <v>31</v>
      </c>
      <c r="D115" s="463" t="s">
        <v>392</v>
      </c>
      <c r="E115" s="463"/>
      <c r="F115" s="142">
        <v>103</v>
      </c>
      <c r="G115" s="336">
        <f t="shared" ref="G115:I115" si="41">G116+G119+G122+G123</f>
        <v>923</v>
      </c>
      <c r="H115" s="287">
        <f t="shared" si="41"/>
        <v>904</v>
      </c>
      <c r="I115" s="287">
        <f t="shared" si="41"/>
        <v>904</v>
      </c>
      <c r="J115" s="287">
        <f>J116+J119</f>
        <v>903</v>
      </c>
      <c r="K115" s="340">
        <f>K116+K119</f>
        <v>226</v>
      </c>
      <c r="L115" s="340">
        <f>L116+L119</f>
        <v>451</v>
      </c>
      <c r="M115" s="340">
        <f>M116+M119</f>
        <v>677</v>
      </c>
      <c r="N115" s="393">
        <f>N116+N119</f>
        <v>904</v>
      </c>
      <c r="O115" s="289">
        <f t="shared" si="25"/>
        <v>100.11074197120709</v>
      </c>
      <c r="P115" s="290">
        <f t="shared" si="24"/>
        <v>97.833152762730222</v>
      </c>
      <c r="Q115" s="160"/>
      <c r="R115" s="271"/>
    </row>
    <row r="116" spans="1:18" ht="47.45" customHeight="1" x14ac:dyDescent="0.2">
      <c r="A116" s="455"/>
      <c r="B116" s="455"/>
      <c r="C116" s="455"/>
      <c r="D116" s="463" t="s">
        <v>221</v>
      </c>
      <c r="E116" s="463"/>
      <c r="F116" s="142">
        <v>104</v>
      </c>
      <c r="G116" s="336">
        <f t="shared" ref="G116:J116" si="42">G117+G118</f>
        <v>427</v>
      </c>
      <c r="H116" s="287">
        <f t="shared" si="42"/>
        <v>408</v>
      </c>
      <c r="I116" s="287">
        <f t="shared" si="42"/>
        <v>408</v>
      </c>
      <c r="J116" s="287">
        <f t="shared" si="42"/>
        <v>408</v>
      </c>
      <c r="K116" s="338">
        <f>K117+K118</f>
        <v>102</v>
      </c>
      <c r="L116" s="338">
        <f t="shared" ref="L116:N116" si="43">L117+L118</f>
        <v>204</v>
      </c>
      <c r="M116" s="338">
        <f t="shared" si="43"/>
        <v>306</v>
      </c>
      <c r="N116" s="393">
        <f t="shared" si="43"/>
        <v>408</v>
      </c>
      <c r="O116" s="289">
        <f t="shared" si="25"/>
        <v>100</v>
      </c>
      <c r="P116" s="290">
        <f t="shared" si="24"/>
        <v>95.550351288056206</v>
      </c>
      <c r="Q116" s="160"/>
    </row>
    <row r="117" spans="1:18" ht="38.450000000000003" customHeight="1" x14ac:dyDescent="0.2">
      <c r="A117" s="455"/>
      <c r="B117" s="455"/>
      <c r="C117" s="455"/>
      <c r="D117" s="227"/>
      <c r="E117" s="251" t="s">
        <v>222</v>
      </c>
      <c r="F117" s="142">
        <v>105</v>
      </c>
      <c r="G117" s="371">
        <v>427</v>
      </c>
      <c r="H117" s="372">
        <v>408</v>
      </c>
      <c r="I117" s="372">
        <v>408</v>
      </c>
      <c r="J117" s="342">
        <v>408</v>
      </c>
      <c r="K117" s="338">
        <v>102</v>
      </c>
      <c r="L117" s="338">
        <v>204</v>
      </c>
      <c r="M117" s="338">
        <v>306</v>
      </c>
      <c r="N117" s="389">
        <v>408</v>
      </c>
      <c r="O117" s="178">
        <f t="shared" si="25"/>
        <v>100</v>
      </c>
      <c r="P117" s="177">
        <f t="shared" si="24"/>
        <v>95.550351288056206</v>
      </c>
      <c r="Q117" s="160"/>
    </row>
    <row r="118" spans="1:18" ht="28.15" customHeight="1" x14ac:dyDescent="0.2">
      <c r="A118" s="455"/>
      <c r="B118" s="455"/>
      <c r="C118" s="455"/>
      <c r="D118" s="227"/>
      <c r="E118" s="251" t="s">
        <v>223</v>
      </c>
      <c r="F118" s="142">
        <v>106</v>
      </c>
      <c r="G118" s="371">
        <v>0</v>
      </c>
      <c r="H118" s="372">
        <v>0</v>
      </c>
      <c r="I118" s="372">
        <v>0</v>
      </c>
      <c r="J118" s="342">
        <v>0</v>
      </c>
      <c r="K118" s="338">
        <v>0</v>
      </c>
      <c r="L118" s="338">
        <v>0</v>
      </c>
      <c r="M118" s="338">
        <v>0</v>
      </c>
      <c r="N118" s="389"/>
      <c r="O118" s="178">
        <v>0</v>
      </c>
      <c r="P118" s="177" t="e">
        <f t="shared" si="24"/>
        <v>#DIV/0!</v>
      </c>
      <c r="Q118" s="160"/>
    </row>
    <row r="119" spans="1:18" ht="42.6" customHeight="1" x14ac:dyDescent="0.2">
      <c r="A119" s="455"/>
      <c r="B119" s="455"/>
      <c r="C119" s="455"/>
      <c r="D119" s="463" t="s">
        <v>224</v>
      </c>
      <c r="E119" s="463"/>
      <c r="F119" s="142">
        <v>107</v>
      </c>
      <c r="G119" s="336">
        <f t="shared" ref="G119:J119" si="44">G120+G121</f>
        <v>496</v>
      </c>
      <c r="H119" s="287">
        <f t="shared" si="44"/>
        <v>496</v>
      </c>
      <c r="I119" s="287">
        <f t="shared" si="44"/>
        <v>496</v>
      </c>
      <c r="J119" s="411">
        <f t="shared" si="44"/>
        <v>495</v>
      </c>
      <c r="K119" s="338">
        <f>K120+K121</f>
        <v>124</v>
      </c>
      <c r="L119" s="338">
        <f t="shared" ref="L119:N119" si="45">L120+L121</f>
        <v>247</v>
      </c>
      <c r="M119" s="338">
        <f t="shared" si="45"/>
        <v>371</v>
      </c>
      <c r="N119" s="393">
        <f t="shared" si="45"/>
        <v>496</v>
      </c>
      <c r="O119" s="289">
        <f t="shared" si="25"/>
        <v>100.20202020202021</v>
      </c>
      <c r="P119" s="290">
        <f t="shared" si="24"/>
        <v>99.798387096774192</v>
      </c>
      <c r="Q119" s="160"/>
    </row>
    <row r="120" spans="1:18" ht="25.15" customHeight="1" x14ac:dyDescent="0.2">
      <c r="A120" s="455"/>
      <c r="B120" s="455"/>
      <c r="C120" s="455"/>
      <c r="D120" s="227"/>
      <c r="E120" s="251" t="s">
        <v>222</v>
      </c>
      <c r="F120" s="142">
        <v>108</v>
      </c>
      <c r="G120" s="371">
        <v>496</v>
      </c>
      <c r="H120" s="372">
        <v>496</v>
      </c>
      <c r="I120" s="372">
        <v>496</v>
      </c>
      <c r="J120" s="342">
        <v>495</v>
      </c>
      <c r="K120" s="338">
        <v>124</v>
      </c>
      <c r="L120" s="338">
        <v>247</v>
      </c>
      <c r="M120" s="338">
        <v>371</v>
      </c>
      <c r="N120" s="389">
        <v>496</v>
      </c>
      <c r="O120" s="178">
        <f t="shared" si="25"/>
        <v>100.20202020202021</v>
      </c>
      <c r="P120" s="177">
        <f t="shared" si="24"/>
        <v>99.798387096774192</v>
      </c>
      <c r="Q120" s="160"/>
    </row>
    <row r="121" spans="1:18" ht="28.9" customHeight="1" x14ac:dyDescent="0.2">
      <c r="A121" s="455"/>
      <c r="B121" s="455"/>
      <c r="C121" s="455"/>
      <c r="D121" s="227"/>
      <c r="E121" s="251" t="s">
        <v>223</v>
      </c>
      <c r="F121" s="142">
        <v>109</v>
      </c>
      <c r="G121" s="371">
        <v>0</v>
      </c>
      <c r="H121" s="372">
        <v>0</v>
      </c>
      <c r="I121" s="372">
        <v>0</v>
      </c>
      <c r="J121" s="342">
        <v>0</v>
      </c>
      <c r="K121" s="338">
        <v>0</v>
      </c>
      <c r="L121" s="338">
        <v>0</v>
      </c>
      <c r="M121" s="338">
        <v>0</v>
      </c>
      <c r="N121" s="404">
        <v>0</v>
      </c>
      <c r="O121" s="178">
        <v>0</v>
      </c>
      <c r="P121" s="177" t="e">
        <f t="shared" si="24"/>
        <v>#DIV/0!</v>
      </c>
      <c r="Q121" s="160"/>
    </row>
    <row r="122" spans="1:18" ht="28.15" customHeight="1" x14ac:dyDescent="0.2">
      <c r="A122" s="455"/>
      <c r="B122" s="455"/>
      <c r="C122" s="455"/>
      <c r="D122" s="463" t="s">
        <v>225</v>
      </c>
      <c r="E122" s="463"/>
      <c r="F122" s="142">
        <v>110</v>
      </c>
      <c r="G122" s="371">
        <v>0</v>
      </c>
      <c r="H122" s="372">
        <v>0</v>
      </c>
      <c r="I122" s="372">
        <v>0</v>
      </c>
      <c r="J122" s="342">
        <v>0</v>
      </c>
      <c r="K122" s="338">
        <f t="shared" si="28"/>
        <v>0</v>
      </c>
      <c r="L122" s="338">
        <f t="shared" si="29"/>
        <v>0</v>
      </c>
      <c r="M122" s="338">
        <f t="shared" si="31"/>
        <v>0</v>
      </c>
      <c r="N122" s="389">
        <v>0</v>
      </c>
      <c r="O122" s="178">
        <v>0</v>
      </c>
      <c r="P122" s="177">
        <v>0</v>
      </c>
    </row>
    <row r="123" spans="1:18" ht="31.9" customHeight="1" x14ac:dyDescent="0.2">
      <c r="A123" s="455"/>
      <c r="B123" s="455"/>
      <c r="C123" s="223"/>
      <c r="D123" s="463" t="s">
        <v>226</v>
      </c>
      <c r="E123" s="463"/>
      <c r="F123" s="142">
        <v>111</v>
      </c>
      <c r="G123" s="371">
        <v>0</v>
      </c>
      <c r="H123" s="372">
        <v>0</v>
      </c>
      <c r="I123" s="372">
        <v>0</v>
      </c>
      <c r="J123" s="342">
        <v>0</v>
      </c>
      <c r="K123" s="338">
        <f t="shared" si="28"/>
        <v>0</v>
      </c>
      <c r="L123" s="338">
        <f t="shared" si="29"/>
        <v>0</v>
      </c>
      <c r="M123" s="338">
        <f t="shared" si="31"/>
        <v>0</v>
      </c>
      <c r="N123" s="389">
        <v>0</v>
      </c>
      <c r="O123" s="178">
        <v>0</v>
      </c>
      <c r="P123" s="177">
        <v>0</v>
      </c>
      <c r="Q123" s="271"/>
    </row>
    <row r="124" spans="1:18" ht="37.9" customHeight="1" x14ac:dyDescent="0.2">
      <c r="A124" s="455"/>
      <c r="B124" s="455"/>
      <c r="C124" s="223" t="s">
        <v>33</v>
      </c>
      <c r="D124" s="463" t="s">
        <v>359</v>
      </c>
      <c r="E124" s="463"/>
      <c r="F124" s="142">
        <v>112</v>
      </c>
      <c r="G124" s="371">
        <v>187</v>
      </c>
      <c r="H124" s="372">
        <v>300</v>
      </c>
      <c r="I124" s="372">
        <v>300</v>
      </c>
      <c r="J124" s="342">
        <v>226</v>
      </c>
      <c r="K124" s="338">
        <v>55</v>
      </c>
      <c r="L124" s="338">
        <f>N124/2</f>
        <v>150</v>
      </c>
      <c r="M124" s="338">
        <v>206</v>
      </c>
      <c r="N124" s="389">
        <v>300</v>
      </c>
      <c r="O124" s="178">
        <f t="shared" si="25"/>
        <v>132.74336283185841</v>
      </c>
      <c r="P124" s="177">
        <f t="shared" si="24"/>
        <v>120.85561497326202</v>
      </c>
    </row>
    <row r="125" spans="1:18" ht="46.15" customHeight="1" x14ac:dyDescent="0.2">
      <c r="A125" s="455"/>
      <c r="B125" s="455"/>
      <c r="C125" s="467" t="s">
        <v>393</v>
      </c>
      <c r="D125" s="473"/>
      <c r="E125" s="468"/>
      <c r="F125" s="142">
        <v>113</v>
      </c>
      <c r="G125" s="336">
        <f>G126++G129+G130+G131+G132+G133</f>
        <v>163643</v>
      </c>
      <c r="H125" s="287">
        <f t="shared" ref="H125:I125" si="46">H126+H129+H130+H131+H132+H133</f>
        <v>13467</v>
      </c>
      <c r="I125" s="287">
        <f t="shared" si="46"/>
        <v>13467</v>
      </c>
      <c r="J125" s="342">
        <f>J126+J131+J132+J133</f>
        <v>-41769</v>
      </c>
      <c r="K125" s="401">
        <f>K126+K129+K130+K131+K132+K133</f>
        <v>800</v>
      </c>
      <c r="L125" s="340">
        <f>L126+L131+L132+L133</f>
        <v>1600</v>
      </c>
      <c r="M125" s="340">
        <f>M126+M129+M131+M132+M133</f>
        <v>2400</v>
      </c>
      <c r="N125" s="393">
        <f t="shared" ref="N125" si="47">N126+N131+N132+N133</f>
        <v>123026</v>
      </c>
      <c r="O125" s="289">
        <f t="shared" si="25"/>
        <v>-294.53901218607103</v>
      </c>
      <c r="P125" s="290">
        <f t="shared" si="24"/>
        <v>-25.524464841148109</v>
      </c>
    </row>
    <row r="126" spans="1:18" ht="41.45" customHeight="1" x14ac:dyDescent="0.2">
      <c r="A126" s="455"/>
      <c r="B126" s="455"/>
      <c r="C126" s="223" t="s">
        <v>11</v>
      </c>
      <c r="D126" s="463" t="s">
        <v>394</v>
      </c>
      <c r="E126" s="463"/>
      <c r="F126" s="142">
        <v>114</v>
      </c>
      <c r="G126" s="336">
        <v>10777</v>
      </c>
      <c r="H126" s="287">
        <f t="shared" ref="H126:I126" si="48">H127+H128</f>
        <v>1500</v>
      </c>
      <c r="I126" s="287">
        <f t="shared" si="48"/>
        <v>1500</v>
      </c>
      <c r="J126" s="411">
        <v>0</v>
      </c>
      <c r="K126" s="339">
        <f>K127+K128</f>
        <v>50</v>
      </c>
      <c r="L126" s="339">
        <f t="shared" ref="L126:M126" si="49">L127+L128</f>
        <v>100</v>
      </c>
      <c r="M126" s="339">
        <f t="shared" si="49"/>
        <v>150</v>
      </c>
      <c r="N126" s="390">
        <f>N127+N128</f>
        <v>200</v>
      </c>
      <c r="O126" s="289">
        <v>0</v>
      </c>
      <c r="P126" s="290">
        <v>0</v>
      </c>
      <c r="Q126" s="271"/>
    </row>
    <row r="127" spans="1:18" ht="24.6" customHeight="1" x14ac:dyDescent="0.2">
      <c r="A127" s="455"/>
      <c r="B127" s="455"/>
      <c r="C127" s="223"/>
      <c r="D127" s="463" t="s">
        <v>236</v>
      </c>
      <c r="E127" s="463"/>
      <c r="F127" s="142">
        <v>115</v>
      </c>
      <c r="G127" s="371">
        <v>20</v>
      </c>
      <c r="H127" s="372">
        <v>0</v>
      </c>
      <c r="I127" s="372">
        <v>0</v>
      </c>
      <c r="J127" s="411">
        <v>0</v>
      </c>
      <c r="K127" s="338">
        <v>0</v>
      </c>
      <c r="L127" s="338">
        <v>0</v>
      </c>
      <c r="M127" s="338">
        <v>0</v>
      </c>
      <c r="N127" s="404">
        <v>0</v>
      </c>
      <c r="O127" s="178">
        <v>0</v>
      </c>
      <c r="P127" s="177">
        <v>0</v>
      </c>
      <c r="Q127" s="271"/>
    </row>
    <row r="128" spans="1:18" ht="38.450000000000003" customHeight="1" x14ac:dyDescent="0.2">
      <c r="A128" s="455"/>
      <c r="B128" s="455"/>
      <c r="C128" s="223"/>
      <c r="D128" s="463" t="s">
        <v>237</v>
      </c>
      <c r="E128" s="463"/>
      <c r="F128" s="142">
        <v>116</v>
      </c>
      <c r="G128" s="371">
        <v>0</v>
      </c>
      <c r="H128" s="372">
        <v>1500</v>
      </c>
      <c r="I128" s="372">
        <v>1500</v>
      </c>
      <c r="J128" s="411">
        <v>0</v>
      </c>
      <c r="K128" s="338">
        <v>50</v>
      </c>
      <c r="L128" s="338">
        <v>100</v>
      </c>
      <c r="M128" s="338">
        <v>150</v>
      </c>
      <c r="N128" s="389">
        <v>200</v>
      </c>
      <c r="O128" s="178">
        <v>0</v>
      </c>
      <c r="P128" s="177">
        <v>0</v>
      </c>
      <c r="Q128" s="160"/>
    </row>
    <row r="129" spans="1:18" ht="19.350000000000001" customHeight="1" x14ac:dyDescent="0.2">
      <c r="A129" s="455"/>
      <c r="B129" s="455"/>
      <c r="C129" s="223" t="s">
        <v>13</v>
      </c>
      <c r="D129" s="463" t="s">
        <v>238</v>
      </c>
      <c r="E129" s="463"/>
      <c r="F129" s="142">
        <v>117</v>
      </c>
      <c r="G129" s="371">
        <v>0</v>
      </c>
      <c r="H129" s="372">
        <v>0</v>
      </c>
      <c r="I129" s="372">
        <v>0</v>
      </c>
      <c r="J129" s="411">
        <v>0</v>
      </c>
      <c r="K129" s="338">
        <f t="shared" si="28"/>
        <v>0</v>
      </c>
      <c r="L129" s="338">
        <f t="shared" si="29"/>
        <v>0</v>
      </c>
      <c r="M129" s="281">
        <f t="shared" si="31"/>
        <v>0</v>
      </c>
      <c r="N129" s="389">
        <v>0</v>
      </c>
      <c r="O129" s="178">
        <v>0</v>
      </c>
      <c r="P129" s="177">
        <v>0</v>
      </c>
      <c r="Q129" s="271"/>
    </row>
    <row r="130" spans="1:18" ht="30" customHeight="1" x14ac:dyDescent="0.2">
      <c r="A130" s="455"/>
      <c r="B130" s="455"/>
      <c r="C130" s="223" t="s">
        <v>50</v>
      </c>
      <c r="D130" s="463" t="s">
        <v>239</v>
      </c>
      <c r="E130" s="463"/>
      <c r="F130" s="142">
        <v>118</v>
      </c>
      <c r="G130" s="371">
        <v>0</v>
      </c>
      <c r="H130" s="372">
        <v>0</v>
      </c>
      <c r="I130" s="372">
        <v>0</v>
      </c>
      <c r="J130" s="411">
        <v>0</v>
      </c>
      <c r="K130" s="338">
        <f t="shared" si="28"/>
        <v>0</v>
      </c>
      <c r="L130" s="338">
        <f t="shared" si="29"/>
        <v>0</v>
      </c>
      <c r="M130" s="281">
        <f t="shared" si="31"/>
        <v>0</v>
      </c>
      <c r="N130" s="389">
        <v>0</v>
      </c>
      <c r="O130" s="178">
        <v>0</v>
      </c>
      <c r="P130" s="177">
        <v>0</v>
      </c>
    </row>
    <row r="131" spans="1:18" ht="39.6" customHeight="1" x14ac:dyDescent="0.2">
      <c r="A131" s="455"/>
      <c r="B131" s="455"/>
      <c r="C131" s="223" t="s">
        <v>59</v>
      </c>
      <c r="D131" s="463" t="s">
        <v>62</v>
      </c>
      <c r="E131" s="463"/>
      <c r="F131" s="142">
        <v>119</v>
      </c>
      <c r="G131" s="371">
        <v>22</v>
      </c>
      <c r="H131" s="372">
        <v>50</v>
      </c>
      <c r="I131" s="372">
        <v>50</v>
      </c>
      <c r="J131" s="411">
        <v>147</v>
      </c>
      <c r="K131" s="338">
        <v>50</v>
      </c>
      <c r="L131" s="338">
        <v>100</v>
      </c>
      <c r="M131" s="338">
        <v>150</v>
      </c>
      <c r="N131" s="389">
        <v>200</v>
      </c>
      <c r="O131" s="178">
        <v>0</v>
      </c>
      <c r="P131" s="177">
        <v>0</v>
      </c>
      <c r="Q131" s="160"/>
    </row>
    <row r="132" spans="1:18" ht="54.6" customHeight="1" x14ac:dyDescent="0.2">
      <c r="A132" s="455"/>
      <c r="B132" s="455"/>
      <c r="C132" s="224" t="s">
        <v>61</v>
      </c>
      <c r="D132" s="463" t="s">
        <v>240</v>
      </c>
      <c r="E132" s="463"/>
      <c r="F132" s="142">
        <v>120</v>
      </c>
      <c r="G132" s="371">
        <v>2281</v>
      </c>
      <c r="H132" s="372">
        <v>2700</v>
      </c>
      <c r="I132" s="372">
        <v>2700</v>
      </c>
      <c r="J132" s="411">
        <v>2210</v>
      </c>
      <c r="K132" s="338">
        <v>700</v>
      </c>
      <c r="L132" s="338">
        <v>1400</v>
      </c>
      <c r="M132" s="338">
        <v>2100</v>
      </c>
      <c r="N132" s="404">
        <v>2800</v>
      </c>
      <c r="O132" s="178">
        <f t="shared" si="25"/>
        <v>126.69683257918551</v>
      </c>
      <c r="P132" s="177">
        <f t="shared" si="24"/>
        <v>96.887330118369135</v>
      </c>
      <c r="Q132" s="160"/>
    </row>
    <row r="133" spans="1:18" ht="95.45" customHeight="1" x14ac:dyDescent="0.2">
      <c r="A133" s="455"/>
      <c r="B133" s="455"/>
      <c r="C133" s="170" t="s">
        <v>241</v>
      </c>
      <c r="D133" s="474" t="s">
        <v>395</v>
      </c>
      <c r="E133" s="474"/>
      <c r="F133" s="142">
        <v>121</v>
      </c>
      <c r="G133" s="336">
        <f>G134-G137</f>
        <v>150563</v>
      </c>
      <c r="H133" s="287">
        <f>H134-H138</f>
        <v>9217</v>
      </c>
      <c r="I133" s="287">
        <f>I134-I138</f>
        <v>9217</v>
      </c>
      <c r="J133" s="411">
        <f>J134-J138</f>
        <v>-44126</v>
      </c>
      <c r="K133" s="340">
        <f>K134-K137</f>
        <v>0</v>
      </c>
      <c r="L133" s="340">
        <f t="shared" ref="L133:N133" si="50">L134-L137</f>
        <v>0</v>
      </c>
      <c r="M133" s="340">
        <f t="shared" si="50"/>
        <v>0</v>
      </c>
      <c r="N133" s="393">
        <f t="shared" si="50"/>
        <v>119826</v>
      </c>
      <c r="O133" s="289">
        <f t="shared" si="25"/>
        <v>-271.55418574083308</v>
      </c>
      <c r="P133" s="290">
        <f t="shared" si="24"/>
        <v>-29.307333142936841</v>
      </c>
      <c r="Q133" s="160"/>
    </row>
    <row r="134" spans="1:18" ht="117" customHeight="1" x14ac:dyDescent="0.2">
      <c r="A134" s="455"/>
      <c r="B134" s="223"/>
      <c r="C134" s="226"/>
      <c r="D134" s="145" t="s">
        <v>109</v>
      </c>
      <c r="E134" s="252" t="s">
        <v>243</v>
      </c>
      <c r="F134" s="142">
        <v>122</v>
      </c>
      <c r="G134" s="371">
        <v>152290</v>
      </c>
      <c r="H134" s="372">
        <v>53262</v>
      </c>
      <c r="I134" s="372">
        <v>53262</v>
      </c>
      <c r="J134" s="411">
        <v>0</v>
      </c>
      <c r="K134" s="400">
        <v>0</v>
      </c>
      <c r="L134" s="338">
        <v>0</v>
      </c>
      <c r="M134" s="338">
        <v>0</v>
      </c>
      <c r="N134" s="389">
        <v>119826</v>
      </c>
      <c r="O134" s="178">
        <v>0</v>
      </c>
      <c r="P134" s="177">
        <f t="shared" si="24"/>
        <v>0</v>
      </c>
      <c r="Q134" s="160"/>
      <c r="R134" s="307"/>
    </row>
    <row r="135" spans="1:18" ht="30" customHeight="1" x14ac:dyDescent="0.2">
      <c r="A135" s="455"/>
      <c r="B135" s="223"/>
      <c r="D135" s="145" t="s">
        <v>244</v>
      </c>
      <c r="E135" s="251" t="s">
        <v>369</v>
      </c>
      <c r="F135" s="142">
        <v>123</v>
      </c>
      <c r="G135" s="371">
        <v>0</v>
      </c>
      <c r="H135" s="372">
        <v>0</v>
      </c>
      <c r="I135" s="372">
        <v>0</v>
      </c>
      <c r="J135" s="411">
        <v>0</v>
      </c>
      <c r="K135" s="338">
        <f t="shared" si="28"/>
        <v>0</v>
      </c>
      <c r="L135" s="338">
        <f t="shared" si="29"/>
        <v>0</v>
      </c>
      <c r="M135" s="338">
        <f t="shared" si="31"/>
        <v>0</v>
      </c>
      <c r="N135" s="389">
        <v>0</v>
      </c>
      <c r="O135" s="178">
        <v>0</v>
      </c>
      <c r="P135" s="177">
        <v>0</v>
      </c>
    </row>
    <row r="136" spans="1:18" ht="37.9" customHeight="1" x14ac:dyDescent="0.2">
      <c r="A136" s="455"/>
      <c r="B136" s="223"/>
      <c r="D136" s="145" t="s">
        <v>246</v>
      </c>
      <c r="E136" s="253" t="s">
        <v>247</v>
      </c>
      <c r="F136" s="142">
        <v>124</v>
      </c>
      <c r="G136" s="371">
        <v>0</v>
      </c>
      <c r="H136" s="372">
        <v>0</v>
      </c>
      <c r="I136" s="372">
        <v>0</v>
      </c>
      <c r="J136" s="411">
        <v>0</v>
      </c>
      <c r="K136" s="338">
        <f t="shared" si="28"/>
        <v>0</v>
      </c>
      <c r="L136" s="338">
        <f t="shared" si="29"/>
        <v>0</v>
      </c>
      <c r="M136" s="338">
        <f t="shared" si="31"/>
        <v>0</v>
      </c>
      <c r="N136" s="389">
        <v>0</v>
      </c>
      <c r="O136" s="178">
        <v>0</v>
      </c>
      <c r="P136" s="177">
        <v>0</v>
      </c>
      <c r="Q136" s="271"/>
    </row>
    <row r="137" spans="1:18" ht="33.75" x14ac:dyDescent="0.2">
      <c r="A137" s="455"/>
      <c r="B137" s="223"/>
      <c r="D137" s="145" t="s">
        <v>111</v>
      </c>
      <c r="E137" s="252" t="s">
        <v>249</v>
      </c>
      <c r="F137" s="142">
        <v>125</v>
      </c>
      <c r="G137" s="371">
        <f>G138</f>
        <v>1727</v>
      </c>
      <c r="H137" s="372">
        <v>44045</v>
      </c>
      <c r="I137" s="372">
        <v>44045</v>
      </c>
      <c r="J137" s="411">
        <f t="shared" ref="J137" si="51">J138</f>
        <v>44126</v>
      </c>
      <c r="K137" s="399">
        <f>K138</f>
        <v>0</v>
      </c>
      <c r="L137" s="399">
        <f t="shared" ref="L137:N137" si="52">L138</f>
        <v>0</v>
      </c>
      <c r="M137" s="399">
        <f t="shared" si="52"/>
        <v>0</v>
      </c>
      <c r="N137" s="391">
        <f t="shared" si="52"/>
        <v>0</v>
      </c>
      <c r="O137" s="178">
        <v>0</v>
      </c>
      <c r="P137" s="177">
        <f t="shared" ref="P137:P181" si="53">J137/G137*100</f>
        <v>2555.066589461494</v>
      </c>
    </row>
    <row r="138" spans="1:18" ht="45" customHeight="1" x14ac:dyDescent="0.2">
      <c r="A138" s="455"/>
      <c r="B138" s="223"/>
      <c r="C138" s="223"/>
      <c r="D138" s="227" t="s">
        <v>250</v>
      </c>
      <c r="E138" s="227" t="s">
        <v>396</v>
      </c>
      <c r="F138" s="142">
        <v>126</v>
      </c>
      <c r="G138" s="336">
        <f>G139+G140+G141</f>
        <v>1727</v>
      </c>
      <c r="H138" s="287">
        <v>44045</v>
      </c>
      <c r="I138" s="287">
        <v>44045</v>
      </c>
      <c r="J138" s="411">
        <f>J141</f>
        <v>44126</v>
      </c>
      <c r="K138" s="339">
        <f>K141</f>
        <v>0</v>
      </c>
      <c r="L138" s="339">
        <f t="shared" ref="L138:M138" si="54">L139+L140+L141</f>
        <v>0</v>
      </c>
      <c r="M138" s="339">
        <f t="shared" si="54"/>
        <v>0</v>
      </c>
      <c r="N138" s="390">
        <f>N141</f>
        <v>0</v>
      </c>
      <c r="O138" s="289">
        <f t="shared" ref="O138:O181" si="55">N138/J138*100</f>
        <v>0</v>
      </c>
      <c r="P138" s="290">
        <f t="shared" si="53"/>
        <v>2555.066589461494</v>
      </c>
    </row>
    <row r="139" spans="1:18" ht="28.9" customHeight="1" x14ac:dyDescent="0.2">
      <c r="A139" s="455"/>
      <c r="B139" s="223"/>
      <c r="C139" s="223"/>
      <c r="D139" s="227"/>
      <c r="E139" s="227" t="s">
        <v>252</v>
      </c>
      <c r="F139" s="142">
        <v>127</v>
      </c>
      <c r="G139" s="371"/>
      <c r="H139" s="372">
        <v>0</v>
      </c>
      <c r="I139" s="372">
        <v>0</v>
      </c>
      <c r="J139" s="411">
        <v>0</v>
      </c>
      <c r="K139" s="338">
        <f t="shared" si="28"/>
        <v>0</v>
      </c>
      <c r="L139" s="338">
        <f t="shared" si="29"/>
        <v>0</v>
      </c>
      <c r="M139" s="338">
        <f t="shared" si="31"/>
        <v>0</v>
      </c>
      <c r="N139" s="389">
        <v>0</v>
      </c>
      <c r="O139" s="178">
        <v>0</v>
      </c>
      <c r="P139" s="177">
        <v>0</v>
      </c>
    </row>
    <row r="140" spans="1:18" ht="27" customHeight="1" x14ac:dyDescent="0.2">
      <c r="A140" s="455"/>
      <c r="B140" s="223"/>
      <c r="C140" s="223"/>
      <c r="D140" s="227"/>
      <c r="E140" s="227" t="s">
        <v>253</v>
      </c>
      <c r="F140" s="142">
        <v>128</v>
      </c>
      <c r="G140" s="371"/>
      <c r="H140" s="372">
        <v>0</v>
      </c>
      <c r="I140" s="372">
        <v>0</v>
      </c>
      <c r="J140" s="411">
        <v>0</v>
      </c>
      <c r="K140" s="338">
        <f t="shared" si="28"/>
        <v>0</v>
      </c>
      <c r="L140" s="338">
        <f t="shared" si="29"/>
        <v>0</v>
      </c>
      <c r="M140" s="338">
        <f t="shared" si="31"/>
        <v>0</v>
      </c>
      <c r="N140" s="389">
        <v>0</v>
      </c>
      <c r="O140" s="178">
        <v>0</v>
      </c>
      <c r="P140" s="177">
        <v>0</v>
      </c>
    </row>
    <row r="141" spans="1:18" ht="23.45" customHeight="1" x14ac:dyDescent="0.2">
      <c r="A141" s="455"/>
      <c r="B141" s="223"/>
      <c r="C141" s="223"/>
      <c r="D141" s="227"/>
      <c r="E141" s="228" t="s">
        <v>254</v>
      </c>
      <c r="F141" s="142">
        <v>129</v>
      </c>
      <c r="G141" s="371">
        <v>1727</v>
      </c>
      <c r="H141" s="372">
        <v>44045</v>
      </c>
      <c r="I141" s="372">
        <v>0</v>
      </c>
      <c r="J141" s="411">
        <v>44126</v>
      </c>
      <c r="K141" s="338">
        <v>0</v>
      </c>
      <c r="L141" s="338">
        <v>0</v>
      </c>
      <c r="M141" s="338">
        <v>0</v>
      </c>
      <c r="N141" s="389">
        <v>0</v>
      </c>
      <c r="O141" s="178">
        <v>0</v>
      </c>
      <c r="P141" s="177">
        <v>0</v>
      </c>
    </row>
    <row r="142" spans="1:18" ht="27" customHeight="1" x14ac:dyDescent="0.2">
      <c r="A142" s="455"/>
      <c r="B142" s="223">
        <v>2</v>
      </c>
      <c r="C142" s="223"/>
      <c r="D142" s="463" t="s">
        <v>397</v>
      </c>
      <c r="E142" s="463"/>
      <c r="F142" s="142">
        <v>130</v>
      </c>
      <c r="G142" s="336">
        <f t="shared" ref="G142:I142" si="56">G143+G146+G149</f>
        <v>84474</v>
      </c>
      <c r="H142" s="287">
        <f t="shared" si="56"/>
        <v>84822</v>
      </c>
      <c r="I142" s="287">
        <f t="shared" si="56"/>
        <v>84822</v>
      </c>
      <c r="J142" s="411">
        <f>J143+J146</f>
        <v>84672</v>
      </c>
      <c r="K142" s="340">
        <f>K143+K146+K149</f>
        <v>21959</v>
      </c>
      <c r="L142" s="340">
        <f t="shared" ref="L142:N142" si="57">L143+L146+L149</f>
        <v>45650</v>
      </c>
      <c r="M142" s="340">
        <f t="shared" si="57"/>
        <v>48146</v>
      </c>
      <c r="N142" s="393">
        <f t="shared" si="57"/>
        <v>50000</v>
      </c>
      <c r="O142" s="289">
        <f t="shared" si="55"/>
        <v>59.051398337112623</v>
      </c>
      <c r="P142" s="290">
        <v>0</v>
      </c>
    </row>
    <row r="143" spans="1:18" ht="32.450000000000003" customHeight="1" x14ac:dyDescent="0.2">
      <c r="A143" s="455"/>
      <c r="B143" s="455"/>
      <c r="C143" s="223" t="s">
        <v>11</v>
      </c>
      <c r="D143" s="463" t="s">
        <v>256</v>
      </c>
      <c r="E143" s="463"/>
      <c r="F143" s="142">
        <v>131</v>
      </c>
      <c r="G143" s="336">
        <f t="shared" ref="G143" si="58">G144+G145</f>
        <v>83950</v>
      </c>
      <c r="H143" s="287">
        <v>83950</v>
      </c>
      <c r="I143" s="287">
        <v>83950</v>
      </c>
      <c r="J143" s="411">
        <f>J144+J145</f>
        <v>83950</v>
      </c>
      <c r="K143" s="340">
        <f>K145</f>
        <v>21735</v>
      </c>
      <c r="L143" s="340">
        <f t="shared" ref="L143" si="59">L145</f>
        <v>45229</v>
      </c>
      <c r="M143" s="340">
        <f>M144+M145</f>
        <v>47500</v>
      </c>
      <c r="N143" s="340">
        <f>N144+N145</f>
        <v>49000</v>
      </c>
      <c r="O143" s="289">
        <f t="shared" si="55"/>
        <v>58.368076235854673</v>
      </c>
      <c r="P143" s="290">
        <f t="shared" si="53"/>
        <v>100</v>
      </c>
      <c r="Q143" s="160"/>
    </row>
    <row r="144" spans="1:18" ht="20.45" customHeight="1" x14ac:dyDescent="0.2">
      <c r="A144" s="455"/>
      <c r="B144" s="455"/>
      <c r="C144" s="223"/>
      <c r="D144" s="227" t="s">
        <v>93</v>
      </c>
      <c r="E144" s="227" t="s">
        <v>257</v>
      </c>
      <c r="F144" s="142">
        <v>132</v>
      </c>
      <c r="G144" s="371">
        <v>0</v>
      </c>
      <c r="H144" s="372">
        <v>0</v>
      </c>
      <c r="I144" s="372">
        <v>0</v>
      </c>
      <c r="J144" s="411">
        <v>0</v>
      </c>
      <c r="K144" s="338">
        <f t="shared" ref="K144:K149" si="60">ROUND((I144/12*3*90%),0)</f>
        <v>0</v>
      </c>
      <c r="L144" s="338">
        <f t="shared" ref="L144:L149" si="61">ROUND((K144+(N144-K144)/3),0)</f>
        <v>0</v>
      </c>
      <c r="M144" s="338">
        <f t="shared" ref="M144:M149" si="62">ROUND((L144+(N144-K144)/3),0)</f>
        <v>0</v>
      </c>
      <c r="N144" s="389">
        <v>0</v>
      </c>
      <c r="O144" s="178">
        <v>0</v>
      </c>
      <c r="P144" s="177">
        <v>0</v>
      </c>
      <c r="Q144" s="271"/>
    </row>
    <row r="145" spans="1:18" ht="49.9" customHeight="1" x14ac:dyDescent="0.2">
      <c r="A145" s="455"/>
      <c r="B145" s="455"/>
      <c r="C145" s="223"/>
      <c r="D145" s="227" t="s">
        <v>95</v>
      </c>
      <c r="E145" s="227" t="s">
        <v>258</v>
      </c>
      <c r="F145" s="142">
        <v>133</v>
      </c>
      <c r="G145" s="371">
        <v>83950</v>
      </c>
      <c r="H145" s="372">
        <v>83950</v>
      </c>
      <c r="I145" s="372">
        <v>83950</v>
      </c>
      <c r="J145" s="411">
        <v>83950</v>
      </c>
      <c r="K145" s="338">
        <v>21735</v>
      </c>
      <c r="L145" s="338">
        <v>45229</v>
      </c>
      <c r="M145" s="338">
        <v>47500</v>
      </c>
      <c r="N145" s="389">
        <v>49000</v>
      </c>
      <c r="O145" s="178">
        <f t="shared" si="55"/>
        <v>58.368076235854673</v>
      </c>
      <c r="P145" s="177">
        <f t="shared" si="53"/>
        <v>100</v>
      </c>
      <c r="Q145" s="160"/>
    </row>
    <row r="146" spans="1:18" ht="37.15" customHeight="1" x14ac:dyDescent="0.2">
      <c r="A146" s="455"/>
      <c r="B146" s="455"/>
      <c r="C146" s="223" t="s">
        <v>13</v>
      </c>
      <c r="D146" s="463" t="s">
        <v>259</v>
      </c>
      <c r="E146" s="463"/>
      <c r="F146" s="142">
        <v>134</v>
      </c>
      <c r="G146" s="336">
        <f>G148</f>
        <v>524</v>
      </c>
      <c r="H146" s="287">
        <f t="shared" ref="H146:I146" si="63">H147+H148</f>
        <v>872</v>
      </c>
      <c r="I146" s="287">
        <f t="shared" si="63"/>
        <v>872</v>
      </c>
      <c r="J146" s="411">
        <f>J148</f>
        <v>722</v>
      </c>
      <c r="K146" s="340">
        <f>K148</f>
        <v>224</v>
      </c>
      <c r="L146" s="340">
        <f t="shared" ref="L146:N146" si="64">L148</f>
        <v>421</v>
      </c>
      <c r="M146" s="340">
        <f t="shared" si="64"/>
        <v>646</v>
      </c>
      <c r="N146" s="393">
        <f t="shared" si="64"/>
        <v>1000</v>
      </c>
      <c r="O146" s="289">
        <f t="shared" si="55"/>
        <v>138.50415512465375</v>
      </c>
      <c r="P146" s="290">
        <f t="shared" si="53"/>
        <v>137.78625954198475</v>
      </c>
      <c r="Q146" s="160"/>
      <c r="R146" s="271"/>
    </row>
    <row r="147" spans="1:18" ht="24" customHeight="1" x14ac:dyDescent="0.2">
      <c r="A147" s="455"/>
      <c r="B147" s="455"/>
      <c r="C147" s="223"/>
      <c r="D147" s="227" t="s">
        <v>133</v>
      </c>
      <c r="E147" s="227" t="s">
        <v>257</v>
      </c>
      <c r="F147" s="142">
        <v>135</v>
      </c>
      <c r="G147" s="371">
        <v>0</v>
      </c>
      <c r="H147" s="372">
        <v>0</v>
      </c>
      <c r="I147" s="372">
        <v>0</v>
      </c>
      <c r="J147" s="411">
        <v>0</v>
      </c>
      <c r="K147" s="338">
        <f t="shared" si="60"/>
        <v>0</v>
      </c>
      <c r="L147" s="338">
        <f t="shared" si="61"/>
        <v>0</v>
      </c>
      <c r="M147" s="338">
        <f t="shared" si="62"/>
        <v>0</v>
      </c>
      <c r="N147" s="389">
        <v>0</v>
      </c>
      <c r="O147" s="178">
        <v>0</v>
      </c>
      <c r="P147" s="177">
        <v>0</v>
      </c>
    </row>
    <row r="148" spans="1:18" ht="57.6" customHeight="1" x14ac:dyDescent="0.2">
      <c r="A148" s="455"/>
      <c r="B148" s="455"/>
      <c r="C148" s="223"/>
      <c r="D148" s="227" t="s">
        <v>135</v>
      </c>
      <c r="E148" s="227" t="s">
        <v>258</v>
      </c>
      <c r="F148" s="142">
        <v>136</v>
      </c>
      <c r="G148" s="371">
        <v>524</v>
      </c>
      <c r="H148" s="372">
        <v>872</v>
      </c>
      <c r="I148" s="372">
        <v>872</v>
      </c>
      <c r="J148" s="411">
        <v>722</v>
      </c>
      <c r="K148" s="338">
        <v>224</v>
      </c>
      <c r="L148" s="338">
        <v>421</v>
      </c>
      <c r="M148" s="338">
        <v>646</v>
      </c>
      <c r="N148" s="389">
        <v>1000</v>
      </c>
      <c r="O148" s="178">
        <f t="shared" si="55"/>
        <v>138.50415512465375</v>
      </c>
      <c r="P148" s="177">
        <f t="shared" si="53"/>
        <v>137.78625954198475</v>
      </c>
      <c r="Q148" s="160"/>
    </row>
    <row r="149" spans="1:18" ht="16.899999999999999" customHeight="1" x14ac:dyDescent="0.2">
      <c r="A149" s="455"/>
      <c r="B149" s="455"/>
      <c r="C149" s="223" t="s">
        <v>50</v>
      </c>
      <c r="D149" s="463" t="s">
        <v>260</v>
      </c>
      <c r="E149" s="463"/>
      <c r="F149" s="142">
        <v>137</v>
      </c>
      <c r="G149" s="371">
        <v>0</v>
      </c>
      <c r="H149" s="372">
        <v>0</v>
      </c>
      <c r="I149" s="372">
        <v>0</v>
      </c>
      <c r="J149" s="411">
        <v>0</v>
      </c>
      <c r="K149" s="338">
        <f t="shared" si="60"/>
        <v>0</v>
      </c>
      <c r="L149" s="338">
        <f t="shared" si="61"/>
        <v>0</v>
      </c>
      <c r="M149" s="338">
        <f t="shared" si="62"/>
        <v>0</v>
      </c>
      <c r="N149" s="389">
        <v>0</v>
      </c>
      <c r="O149" s="178">
        <v>0</v>
      </c>
      <c r="P149" s="177">
        <v>0</v>
      </c>
    </row>
    <row r="150" spans="1:18" ht="39" customHeight="1" x14ac:dyDescent="0.2">
      <c r="A150" s="223" t="s">
        <v>38</v>
      </c>
      <c r="B150" s="223"/>
      <c r="C150" s="223"/>
      <c r="D150" s="463" t="s">
        <v>398</v>
      </c>
      <c r="E150" s="463"/>
      <c r="F150" s="142">
        <v>138</v>
      </c>
      <c r="G150" s="336">
        <f>G13-G40</f>
        <v>-214871</v>
      </c>
      <c r="H150" s="287">
        <f>H13-H40</f>
        <v>-99060</v>
      </c>
      <c r="I150" s="287">
        <f>I13-I40</f>
        <v>-99060</v>
      </c>
      <c r="J150" s="411">
        <f>J13-J40</f>
        <v>-34943</v>
      </c>
      <c r="K150" s="339">
        <f>K13-K40</f>
        <v>-24755</v>
      </c>
      <c r="L150" s="340">
        <f t="shared" ref="L150:N150" si="65">L13-L40</f>
        <v>23810</v>
      </c>
      <c r="M150" s="340">
        <f t="shared" si="65"/>
        <v>-46415</v>
      </c>
      <c r="N150" s="393">
        <f t="shared" si="65"/>
        <v>-176344</v>
      </c>
      <c r="O150" s="289">
        <v>46.1</v>
      </c>
      <c r="P150" s="290">
        <f t="shared" si="53"/>
        <v>16.262315528852195</v>
      </c>
      <c r="Q150" s="271"/>
    </row>
    <row r="151" spans="1:18" ht="23.45" customHeight="1" x14ac:dyDescent="0.2">
      <c r="A151" s="147"/>
      <c r="B151" s="147"/>
      <c r="C151" s="147"/>
      <c r="D151" s="254"/>
      <c r="E151" s="254" t="s">
        <v>262</v>
      </c>
      <c r="F151" s="142">
        <v>139</v>
      </c>
      <c r="G151" s="371">
        <v>1727</v>
      </c>
      <c r="H151" s="375">
        <v>0</v>
      </c>
      <c r="I151" s="375">
        <v>0</v>
      </c>
      <c r="J151" s="411">
        <v>44126</v>
      </c>
      <c r="K151" s="338">
        <v>0</v>
      </c>
      <c r="L151" s="338">
        <v>0</v>
      </c>
      <c r="M151" s="338">
        <v>0</v>
      </c>
      <c r="N151" s="394">
        <v>0</v>
      </c>
      <c r="O151" s="178">
        <v>0</v>
      </c>
      <c r="P151" s="177">
        <v>0</v>
      </c>
    </row>
    <row r="152" spans="1:18" ht="69.599999999999994" customHeight="1" x14ac:dyDescent="0.2">
      <c r="A152" s="147"/>
      <c r="B152" s="147"/>
      <c r="C152" s="147"/>
      <c r="D152" s="254"/>
      <c r="E152" s="254" t="s">
        <v>353</v>
      </c>
      <c r="F152" s="142">
        <v>140</v>
      </c>
      <c r="G152" s="371">
        <v>238944</v>
      </c>
      <c r="H152" s="375">
        <v>151024</v>
      </c>
      <c r="I152" s="375">
        <v>151024</v>
      </c>
      <c r="J152" s="412">
        <v>84000</v>
      </c>
      <c r="K152" s="338">
        <v>20930</v>
      </c>
      <c r="L152" s="338">
        <v>41860</v>
      </c>
      <c r="M152" s="338">
        <v>41860</v>
      </c>
      <c r="N152" s="394">
        <v>162286</v>
      </c>
      <c r="O152" s="178">
        <v>0</v>
      </c>
      <c r="P152" s="177">
        <f t="shared" si="53"/>
        <v>35.154680594616309</v>
      </c>
      <c r="Q152" s="271"/>
    </row>
    <row r="153" spans="1:18" s="134" customFormat="1" ht="21" customHeight="1" x14ac:dyDescent="0.2">
      <c r="A153" s="148" t="s">
        <v>39</v>
      </c>
      <c r="B153" s="149"/>
      <c r="C153" s="149"/>
      <c r="D153" s="471" t="s">
        <v>40</v>
      </c>
      <c r="E153" s="471"/>
      <c r="F153" s="142">
        <v>141</v>
      </c>
      <c r="G153" s="337">
        <v>3259</v>
      </c>
      <c r="H153" s="293">
        <v>0</v>
      </c>
      <c r="I153" s="293">
        <v>0</v>
      </c>
      <c r="J153" s="413">
        <v>716</v>
      </c>
      <c r="K153" s="410">
        <v>0</v>
      </c>
      <c r="L153" s="410">
        <v>10747</v>
      </c>
      <c r="M153" s="410">
        <v>0</v>
      </c>
      <c r="N153" s="409">
        <v>0</v>
      </c>
      <c r="O153" s="289">
        <v>0</v>
      </c>
      <c r="P153" s="290">
        <v>0</v>
      </c>
    </row>
    <row r="154" spans="1:18" ht="19.149999999999999" customHeight="1" x14ac:dyDescent="0.2">
      <c r="A154" s="150" t="s">
        <v>41</v>
      </c>
      <c r="B154" s="151"/>
      <c r="C154" s="152"/>
      <c r="D154" s="472" t="s">
        <v>70</v>
      </c>
      <c r="E154" s="472"/>
      <c r="F154" s="142"/>
      <c r="G154" s="371"/>
      <c r="H154" s="376"/>
      <c r="I154" s="376"/>
      <c r="J154" s="411"/>
      <c r="K154" s="282"/>
      <c r="L154" s="282"/>
      <c r="M154" s="282"/>
      <c r="N154" s="395">
        <v>0</v>
      </c>
      <c r="O154" s="178"/>
      <c r="P154" s="177"/>
    </row>
    <row r="155" spans="1:18" ht="20.25" customHeight="1" x14ac:dyDescent="0.2">
      <c r="A155" s="153"/>
      <c r="B155" s="151">
        <v>1</v>
      </c>
      <c r="C155" s="152"/>
      <c r="D155" s="454" t="s">
        <v>361</v>
      </c>
      <c r="E155" s="461"/>
      <c r="F155" s="142">
        <v>142</v>
      </c>
      <c r="G155" s="336">
        <f>G14</f>
        <v>123540</v>
      </c>
      <c r="H155" s="287">
        <f>H14</f>
        <v>171543</v>
      </c>
      <c r="I155" s="287">
        <f>I14</f>
        <v>171543</v>
      </c>
      <c r="J155" s="411">
        <f>J14</f>
        <v>179486</v>
      </c>
      <c r="K155" s="294" t="s">
        <v>265</v>
      </c>
      <c r="L155" s="294" t="s">
        <v>265</v>
      </c>
      <c r="M155" s="294" t="s">
        <v>265</v>
      </c>
      <c r="N155" s="389">
        <f>N14</f>
        <v>180308</v>
      </c>
      <c r="O155" s="289">
        <f t="shared" si="55"/>
        <v>100.45797443811773</v>
      </c>
      <c r="P155" s="290">
        <f t="shared" si="53"/>
        <v>145.28573741298365</v>
      </c>
    </row>
    <row r="156" spans="1:18" ht="17.649999999999999" customHeight="1" x14ac:dyDescent="0.2">
      <c r="A156" s="153"/>
      <c r="B156" s="151"/>
      <c r="C156" s="152" t="s">
        <v>11</v>
      </c>
      <c r="D156" s="467" t="s">
        <v>362</v>
      </c>
      <c r="E156" s="468"/>
      <c r="F156" s="142">
        <v>143</v>
      </c>
      <c r="G156" s="371">
        <v>0</v>
      </c>
      <c r="H156" s="377">
        <f>H21</f>
        <v>0</v>
      </c>
      <c r="I156" s="377">
        <f>I21</f>
        <v>0</v>
      </c>
      <c r="J156" s="411">
        <v>0</v>
      </c>
      <c r="K156" s="282" t="s">
        <v>265</v>
      </c>
      <c r="L156" s="282" t="s">
        <v>265</v>
      </c>
      <c r="M156" s="282" t="s">
        <v>265</v>
      </c>
      <c r="N156" s="395">
        <v>0</v>
      </c>
      <c r="O156" s="178">
        <v>0</v>
      </c>
      <c r="P156" s="177">
        <v>0</v>
      </c>
    </row>
    <row r="157" spans="1:18" ht="46.15" customHeight="1" x14ac:dyDescent="0.2">
      <c r="A157" s="153"/>
      <c r="B157" s="151"/>
      <c r="C157" s="152" t="s">
        <v>143</v>
      </c>
      <c r="D157" s="467" t="s">
        <v>363</v>
      </c>
      <c r="E157" s="468"/>
      <c r="F157" s="142">
        <v>144</v>
      </c>
      <c r="G157" s="371">
        <v>35141</v>
      </c>
      <c r="H157" s="377">
        <v>4659</v>
      </c>
      <c r="I157" s="377">
        <v>4659</v>
      </c>
      <c r="J157" s="414">
        <v>4659</v>
      </c>
      <c r="K157" s="282" t="s">
        <v>265</v>
      </c>
      <c r="L157" s="282" t="s">
        <v>265</v>
      </c>
      <c r="M157" s="282" t="s">
        <v>265</v>
      </c>
      <c r="N157" s="395">
        <f>N33</f>
        <v>0</v>
      </c>
      <c r="O157" s="178">
        <v>0</v>
      </c>
      <c r="P157" s="177">
        <v>0</v>
      </c>
    </row>
    <row r="158" spans="1:18" ht="30" customHeight="1" x14ac:dyDescent="0.2">
      <c r="A158" s="153"/>
      <c r="B158" s="154">
        <v>2</v>
      </c>
      <c r="C158" s="152"/>
      <c r="D158" s="463" t="s">
        <v>399</v>
      </c>
      <c r="E158" s="463"/>
      <c r="F158" s="142">
        <v>145</v>
      </c>
      <c r="G158" s="336">
        <f>G41</f>
        <v>255357</v>
      </c>
      <c r="H158" s="287">
        <f>H41</f>
        <v>187157</v>
      </c>
      <c r="I158" s="287">
        <f>I41</f>
        <v>187157</v>
      </c>
      <c r="J158" s="411">
        <f>J41</f>
        <v>131290</v>
      </c>
      <c r="K158" s="294" t="s">
        <v>265</v>
      </c>
      <c r="L158" s="294" t="s">
        <v>265</v>
      </c>
      <c r="M158" s="294" t="s">
        <v>265</v>
      </c>
      <c r="N158" s="389">
        <f>N41</f>
        <v>307762</v>
      </c>
      <c r="O158" s="289">
        <f t="shared" si="55"/>
        <v>234.41389290882779</v>
      </c>
      <c r="P158" s="290">
        <f t="shared" si="53"/>
        <v>51.414294497507406</v>
      </c>
    </row>
    <row r="159" spans="1:18" ht="67.900000000000006" customHeight="1" x14ac:dyDescent="0.2">
      <c r="A159" s="153"/>
      <c r="B159" s="154"/>
      <c r="C159" s="152" t="s">
        <v>11</v>
      </c>
      <c r="D159" s="481" t="s">
        <v>400</v>
      </c>
      <c r="E159" s="482"/>
      <c r="F159" s="142">
        <v>146</v>
      </c>
      <c r="G159" s="378">
        <v>0</v>
      </c>
      <c r="H159" s="379">
        <v>0</v>
      </c>
      <c r="I159" s="379">
        <v>0</v>
      </c>
      <c r="J159" s="411">
        <v>0</v>
      </c>
      <c r="K159" s="282" t="s">
        <v>265</v>
      </c>
      <c r="L159" s="282" t="s">
        <v>265</v>
      </c>
      <c r="M159" s="282" t="s">
        <v>265</v>
      </c>
      <c r="N159" s="389">
        <v>0</v>
      </c>
      <c r="O159" s="178">
        <v>0</v>
      </c>
      <c r="P159" s="177">
        <v>0</v>
      </c>
    </row>
    <row r="160" spans="1:18" ht="36.6" customHeight="1" x14ac:dyDescent="0.2">
      <c r="A160" s="153"/>
      <c r="B160" s="295">
        <v>3</v>
      </c>
      <c r="C160" s="296"/>
      <c r="D160" s="462" t="s">
        <v>434</v>
      </c>
      <c r="E160" s="462"/>
      <c r="F160" s="297">
        <v>147</v>
      </c>
      <c r="G160" s="336">
        <f>G98</f>
        <v>4811</v>
      </c>
      <c r="H160" s="287">
        <f>H98</f>
        <v>8167</v>
      </c>
      <c r="I160" s="287">
        <f>I98</f>
        <v>8167</v>
      </c>
      <c r="J160" s="411">
        <f>J98</f>
        <v>5623</v>
      </c>
      <c r="K160" s="294" t="s">
        <v>265</v>
      </c>
      <c r="L160" s="294" t="s">
        <v>265</v>
      </c>
      <c r="M160" s="294" t="s">
        <v>265</v>
      </c>
      <c r="N160" s="389">
        <f>N98</f>
        <v>9191</v>
      </c>
      <c r="O160" s="289">
        <f t="shared" si="55"/>
        <v>163.45367241685932</v>
      </c>
      <c r="P160" s="290">
        <f t="shared" si="53"/>
        <v>116.87798794429432</v>
      </c>
    </row>
    <row r="161" spans="1:16" ht="59.45" customHeight="1" x14ac:dyDescent="0.2">
      <c r="A161" s="153"/>
      <c r="B161" s="295"/>
      <c r="C161" s="296" t="s">
        <v>11</v>
      </c>
      <c r="D161" s="298"/>
      <c r="E161" s="299" t="s">
        <v>470</v>
      </c>
      <c r="F161" s="297" t="s">
        <v>401</v>
      </c>
      <c r="G161" s="336">
        <v>0</v>
      </c>
      <c r="H161" s="287">
        <v>144</v>
      </c>
      <c r="I161" s="287">
        <v>144</v>
      </c>
      <c r="J161" s="411">
        <v>97</v>
      </c>
      <c r="K161" s="281"/>
      <c r="L161" s="281"/>
      <c r="M161" s="281"/>
      <c r="N161" s="389">
        <v>0</v>
      </c>
      <c r="O161" s="289">
        <v>0</v>
      </c>
      <c r="P161" s="290">
        <v>0</v>
      </c>
    </row>
    <row r="162" spans="1:16" ht="69.599999999999994" customHeight="1" x14ac:dyDescent="0.2">
      <c r="A162" s="153"/>
      <c r="B162" s="295"/>
      <c r="C162" s="296" t="s">
        <v>13</v>
      </c>
      <c r="D162" s="298"/>
      <c r="E162" s="299" t="s">
        <v>474</v>
      </c>
      <c r="F162" s="297" t="s">
        <v>402</v>
      </c>
      <c r="G162" s="336">
        <v>0</v>
      </c>
      <c r="H162" s="287">
        <v>0</v>
      </c>
      <c r="I162" s="287">
        <v>0</v>
      </c>
      <c r="J162" s="411">
        <v>0</v>
      </c>
      <c r="K162" s="281"/>
      <c r="L162" s="281"/>
      <c r="M162" s="281"/>
      <c r="N162" s="389">
        <v>22</v>
      </c>
      <c r="O162" s="289">
        <v>0</v>
      </c>
      <c r="P162" s="289">
        <v>0</v>
      </c>
    </row>
    <row r="163" spans="1:16" ht="84.6" customHeight="1" x14ac:dyDescent="0.2">
      <c r="A163" s="153"/>
      <c r="B163" s="295"/>
      <c r="C163" s="296" t="s">
        <v>50</v>
      </c>
      <c r="D163" s="298"/>
      <c r="E163" s="299" t="s">
        <v>480</v>
      </c>
      <c r="F163" s="297" t="s">
        <v>446</v>
      </c>
      <c r="G163" s="336">
        <v>0</v>
      </c>
      <c r="H163" s="287">
        <v>1333</v>
      </c>
      <c r="I163" s="287">
        <v>1333</v>
      </c>
      <c r="J163" s="411">
        <v>1333</v>
      </c>
      <c r="K163" s="281"/>
      <c r="L163" s="281"/>
      <c r="M163" s="281"/>
      <c r="N163" s="389">
        <v>1225</v>
      </c>
      <c r="O163" s="289">
        <v>0</v>
      </c>
      <c r="P163" s="289">
        <v>0</v>
      </c>
    </row>
    <row r="164" spans="1:16" ht="70.150000000000006" customHeight="1" x14ac:dyDescent="0.2">
      <c r="A164" s="153"/>
      <c r="B164" s="295"/>
      <c r="C164" s="296" t="s">
        <v>59</v>
      </c>
      <c r="D164" s="298"/>
      <c r="E164" s="299" t="s">
        <v>475</v>
      </c>
      <c r="F164" s="297" t="s">
        <v>471</v>
      </c>
      <c r="G164" s="288">
        <v>0</v>
      </c>
      <c r="H164" s="287">
        <v>496</v>
      </c>
      <c r="I164" s="287">
        <v>496</v>
      </c>
      <c r="J164" s="411">
        <v>10</v>
      </c>
      <c r="K164" s="281"/>
      <c r="L164" s="281"/>
      <c r="M164" s="281"/>
      <c r="N164" s="389">
        <v>0</v>
      </c>
      <c r="O164" s="289">
        <v>0</v>
      </c>
      <c r="P164" s="289">
        <v>0</v>
      </c>
    </row>
    <row r="165" spans="1:16" ht="87.6" customHeight="1" x14ac:dyDescent="0.2">
      <c r="A165" s="153"/>
      <c r="B165" s="295"/>
      <c r="C165" s="296" t="s">
        <v>61</v>
      </c>
      <c r="D165" s="298"/>
      <c r="E165" s="299" t="s">
        <v>478</v>
      </c>
      <c r="F165" s="297" t="s">
        <v>476</v>
      </c>
      <c r="G165" s="288">
        <v>0</v>
      </c>
      <c r="H165" s="287">
        <v>231</v>
      </c>
      <c r="I165" s="287">
        <v>231</v>
      </c>
      <c r="J165" s="411">
        <v>45</v>
      </c>
      <c r="K165" s="281"/>
      <c r="L165" s="281"/>
      <c r="M165" s="281"/>
      <c r="N165" s="389">
        <v>0</v>
      </c>
      <c r="O165" s="289"/>
      <c r="P165" s="289"/>
    </row>
    <row r="166" spans="1:16" ht="251.45" customHeight="1" x14ac:dyDescent="0.2">
      <c r="A166" s="153"/>
      <c r="B166" s="295"/>
      <c r="C166" s="296" t="s">
        <v>107</v>
      </c>
      <c r="D166" s="298"/>
      <c r="E166" s="299" t="s">
        <v>479</v>
      </c>
      <c r="F166" s="297" t="s">
        <v>477</v>
      </c>
      <c r="G166" s="336">
        <v>0</v>
      </c>
      <c r="H166" s="287">
        <v>0</v>
      </c>
      <c r="I166" s="287">
        <v>0</v>
      </c>
      <c r="J166" s="411">
        <v>0</v>
      </c>
      <c r="K166" s="281"/>
      <c r="L166" s="281"/>
      <c r="M166" s="281"/>
      <c r="N166" s="389"/>
      <c r="O166" s="289"/>
      <c r="P166" s="289"/>
    </row>
    <row r="167" spans="1:16" ht="28.15" customHeight="1" x14ac:dyDescent="0.2">
      <c r="A167" s="477"/>
      <c r="B167" s="154">
        <v>4</v>
      </c>
      <c r="C167" s="223"/>
      <c r="D167" s="467" t="s">
        <v>71</v>
      </c>
      <c r="E167" s="468"/>
      <c r="F167" s="142">
        <v>148</v>
      </c>
      <c r="G167" s="380">
        <v>58</v>
      </c>
      <c r="H167" s="380">
        <v>79</v>
      </c>
      <c r="I167" s="380">
        <v>79</v>
      </c>
      <c r="J167" s="415">
        <v>58</v>
      </c>
      <c r="K167" s="283">
        <v>67</v>
      </c>
      <c r="L167" s="283">
        <v>79</v>
      </c>
      <c r="M167" s="283">
        <v>79</v>
      </c>
      <c r="N167" s="396">
        <v>79</v>
      </c>
      <c r="O167" s="178">
        <f t="shared" si="55"/>
        <v>136.20689655172413</v>
      </c>
      <c r="P167" s="177">
        <f t="shared" si="53"/>
        <v>100</v>
      </c>
    </row>
    <row r="168" spans="1:16" ht="25.9" customHeight="1" x14ac:dyDescent="0.2">
      <c r="A168" s="477"/>
      <c r="B168" s="154">
        <v>5</v>
      </c>
      <c r="C168" s="223"/>
      <c r="D168" s="467" t="s">
        <v>264</v>
      </c>
      <c r="E168" s="468"/>
      <c r="F168" s="142">
        <v>149</v>
      </c>
      <c r="G168" s="380">
        <v>59</v>
      </c>
      <c r="H168" s="380">
        <v>72</v>
      </c>
      <c r="I168" s="380">
        <v>72</v>
      </c>
      <c r="J168" s="415">
        <v>59</v>
      </c>
      <c r="K168" s="283">
        <v>64</v>
      </c>
      <c r="L168" s="283">
        <v>72</v>
      </c>
      <c r="M168" s="283">
        <v>72</v>
      </c>
      <c r="N168" s="396">
        <v>72</v>
      </c>
      <c r="O168" s="178">
        <f t="shared" si="55"/>
        <v>122.03389830508475</v>
      </c>
      <c r="P168" s="177">
        <f t="shared" si="53"/>
        <v>100</v>
      </c>
    </row>
    <row r="169" spans="1:16" ht="63.6" customHeight="1" x14ac:dyDescent="0.2">
      <c r="A169" s="477"/>
      <c r="B169" s="295">
        <v>6</v>
      </c>
      <c r="C169" s="300" t="s">
        <v>11</v>
      </c>
      <c r="D169" s="462" t="s">
        <v>472</v>
      </c>
      <c r="E169" s="462"/>
      <c r="F169" s="297">
        <v>150</v>
      </c>
      <c r="G169" s="336">
        <f>(G160/G168)/12*1000</f>
        <v>6795.1977401129943</v>
      </c>
      <c r="H169" s="336">
        <f>(H160/H168)/12*1000</f>
        <v>9452.5462962962956</v>
      </c>
      <c r="I169" s="336">
        <f>(I160/I168)/12*1000</f>
        <v>9452.5462962962956</v>
      </c>
      <c r="J169" s="411">
        <f>(J160/J168)/12*1000</f>
        <v>7942.0903954802261</v>
      </c>
      <c r="K169" s="282" t="s">
        <v>265</v>
      </c>
      <c r="L169" s="282" t="s">
        <v>265</v>
      </c>
      <c r="M169" s="282" t="s">
        <v>265</v>
      </c>
      <c r="N169" s="390">
        <f>(N160/N168)/12*1000</f>
        <v>10637.731481481482</v>
      </c>
      <c r="O169" s="289">
        <f t="shared" si="55"/>
        <v>133.94120378603751</v>
      </c>
      <c r="P169" s="290">
        <f t="shared" si="53"/>
        <v>116.87798794429433</v>
      </c>
    </row>
    <row r="170" spans="1:16" ht="72" customHeight="1" x14ac:dyDescent="0.2">
      <c r="A170" s="477"/>
      <c r="B170" s="301"/>
      <c r="C170" s="300" t="s">
        <v>266</v>
      </c>
      <c r="D170" s="478" t="s">
        <v>403</v>
      </c>
      <c r="E170" s="478"/>
      <c r="F170" s="297">
        <v>151</v>
      </c>
      <c r="G170" s="336">
        <f>((G160-G104-G109)/G168)/12*1000</f>
        <v>6795.1977401129943</v>
      </c>
      <c r="H170" s="336">
        <f>((H160-H104-H109)/H168)/12*1000</f>
        <v>9452.5462962962956</v>
      </c>
      <c r="I170" s="336">
        <f>((I160-I104-I109)/I168)/12*1000</f>
        <v>9452.5462962962956</v>
      </c>
      <c r="J170" s="411">
        <f>((J160-J104-J109)/J168)/12*1000</f>
        <v>7942.0903954802261</v>
      </c>
      <c r="K170" s="282" t="s">
        <v>265</v>
      </c>
      <c r="L170" s="282" t="s">
        <v>265</v>
      </c>
      <c r="M170" s="282" t="s">
        <v>265</v>
      </c>
      <c r="N170" s="390">
        <f>((N160-N104-N109)/N168)/12*1000</f>
        <v>10160.87962962963</v>
      </c>
      <c r="O170" s="289">
        <f t="shared" si="55"/>
        <v>127.93709368269211</v>
      </c>
      <c r="P170" s="290">
        <f t="shared" si="53"/>
        <v>116.87798794429433</v>
      </c>
    </row>
    <row r="171" spans="1:16" ht="66" customHeight="1" x14ac:dyDescent="0.2">
      <c r="A171" s="477"/>
      <c r="B171" s="301"/>
      <c r="C171" s="300" t="s">
        <v>404</v>
      </c>
      <c r="D171" s="480" t="s">
        <v>473</v>
      </c>
      <c r="E171" s="480"/>
      <c r="F171" s="297">
        <v>152</v>
      </c>
      <c r="G171" s="336">
        <f>((G160-G104-G109-G161-G162-G163-G164)/G168)/12*1000</f>
        <v>6795.1977401129943</v>
      </c>
      <c r="H171" s="336">
        <v>7335.65</v>
      </c>
      <c r="I171" s="336">
        <v>7335.65</v>
      </c>
      <c r="J171" s="411">
        <v>7942.09</v>
      </c>
      <c r="K171" s="282"/>
      <c r="L171" s="282"/>
      <c r="M171" s="282"/>
      <c r="N171" s="390">
        <f>((N160-N104-N109-N162)/N168)/12*1000</f>
        <v>10135.416666666666</v>
      </c>
      <c r="O171" s="289">
        <f t="shared" si="55"/>
        <v>127.61649221636453</v>
      </c>
      <c r="P171" s="290">
        <f t="shared" si="53"/>
        <v>116.8779821242985</v>
      </c>
    </row>
    <row r="172" spans="1:16" ht="55.9" customHeight="1" x14ac:dyDescent="0.2">
      <c r="A172" s="477"/>
      <c r="B172" s="301">
        <v>7</v>
      </c>
      <c r="C172" s="300" t="s">
        <v>11</v>
      </c>
      <c r="D172" s="462" t="s">
        <v>405</v>
      </c>
      <c r="E172" s="462"/>
      <c r="F172" s="297">
        <v>153</v>
      </c>
      <c r="G172" s="336">
        <f>ROUND(G14/G168,2)</f>
        <v>2093.9</v>
      </c>
      <c r="H172" s="336">
        <v>2382.54</v>
      </c>
      <c r="I172" s="336">
        <v>2382.54</v>
      </c>
      <c r="J172" s="411">
        <f>ROUND(J14/J168,2)</f>
        <v>3042.14</v>
      </c>
      <c r="K172" s="282" t="s">
        <v>265</v>
      </c>
      <c r="L172" s="282" t="s">
        <v>265</v>
      </c>
      <c r="M172" s="282" t="s">
        <v>265</v>
      </c>
      <c r="N172" s="390">
        <f>N14/N168</f>
        <v>2504.2777777777778</v>
      </c>
      <c r="O172" s="289">
        <f t="shared" si="55"/>
        <v>82.319609806839196</v>
      </c>
      <c r="P172" s="290">
        <f t="shared" si="53"/>
        <v>145.28583026887625</v>
      </c>
    </row>
    <row r="173" spans="1:16" ht="67.150000000000006" customHeight="1" x14ac:dyDescent="0.2">
      <c r="A173" s="477"/>
      <c r="B173" s="301"/>
      <c r="C173" s="300" t="s">
        <v>13</v>
      </c>
      <c r="D173" s="462" t="s">
        <v>406</v>
      </c>
      <c r="E173" s="462"/>
      <c r="F173" s="297">
        <v>154</v>
      </c>
      <c r="G173" s="336">
        <v>1498.29</v>
      </c>
      <c r="H173" s="336">
        <v>2317.83</v>
      </c>
      <c r="I173" s="336">
        <v>2317.83</v>
      </c>
      <c r="J173" s="411">
        <f>(J14-J157)/J168</f>
        <v>2963.1694915254238</v>
      </c>
      <c r="K173" s="282" t="s">
        <v>265</v>
      </c>
      <c r="L173" s="282" t="s">
        <v>265</v>
      </c>
      <c r="M173" s="282" t="s">
        <v>265</v>
      </c>
      <c r="N173" s="389">
        <f>(N14-N157)/N168</f>
        <v>2504.2777777777778</v>
      </c>
      <c r="O173" s="289">
        <f t="shared" si="55"/>
        <v>84.513484123670196</v>
      </c>
      <c r="P173" s="287">
        <f t="shared" ref="P173" si="66">P172</f>
        <v>145.28583026887625</v>
      </c>
    </row>
    <row r="174" spans="1:16" ht="38.25" customHeight="1" x14ac:dyDescent="0.2">
      <c r="A174" s="477"/>
      <c r="B174" s="155"/>
      <c r="C174" s="223" t="s">
        <v>50</v>
      </c>
      <c r="D174" s="479" t="s">
        <v>407</v>
      </c>
      <c r="E174" s="479"/>
      <c r="F174" s="142">
        <v>155</v>
      </c>
      <c r="G174" s="371">
        <v>0</v>
      </c>
      <c r="H174" s="372">
        <v>0</v>
      </c>
      <c r="I174" s="372">
        <v>0</v>
      </c>
      <c r="J174" s="411">
        <v>0</v>
      </c>
      <c r="K174" s="282" t="s">
        <v>265</v>
      </c>
      <c r="L174" s="282" t="s">
        <v>265</v>
      </c>
      <c r="M174" s="282" t="s">
        <v>265</v>
      </c>
      <c r="N174" s="389">
        <v>0</v>
      </c>
      <c r="O174" s="289">
        <v>0</v>
      </c>
      <c r="P174" s="177">
        <v>0</v>
      </c>
    </row>
    <row r="175" spans="1:16" ht="37.9" customHeight="1" x14ac:dyDescent="0.2">
      <c r="A175" s="477"/>
      <c r="B175" s="155"/>
      <c r="C175" s="223" t="s">
        <v>153</v>
      </c>
      <c r="D175" s="463" t="s">
        <v>267</v>
      </c>
      <c r="E175" s="463"/>
      <c r="F175" s="142">
        <v>156</v>
      </c>
      <c r="G175" s="371">
        <v>0</v>
      </c>
      <c r="H175" s="372">
        <v>0</v>
      </c>
      <c r="I175" s="372">
        <v>0</v>
      </c>
      <c r="J175" s="411">
        <v>0</v>
      </c>
      <c r="K175" s="282" t="s">
        <v>265</v>
      </c>
      <c r="L175" s="282" t="s">
        <v>265</v>
      </c>
      <c r="M175" s="282" t="s">
        <v>265</v>
      </c>
      <c r="N175" s="389">
        <v>0</v>
      </c>
      <c r="O175" s="289">
        <v>0</v>
      </c>
      <c r="P175" s="177">
        <v>0</v>
      </c>
    </row>
    <row r="176" spans="1:16" ht="28.15" customHeight="1" x14ac:dyDescent="0.2">
      <c r="A176" s="477"/>
      <c r="B176" s="155"/>
      <c r="C176" s="223"/>
      <c r="D176" s="227"/>
      <c r="E176" s="227" t="s">
        <v>268</v>
      </c>
      <c r="F176" s="142">
        <v>157</v>
      </c>
      <c r="G176" s="371">
        <v>0</v>
      </c>
      <c r="H176" s="372">
        <v>0</v>
      </c>
      <c r="I176" s="372">
        <v>0</v>
      </c>
      <c r="J176" s="411">
        <v>0</v>
      </c>
      <c r="K176" s="282" t="s">
        <v>265</v>
      </c>
      <c r="L176" s="282" t="s">
        <v>265</v>
      </c>
      <c r="M176" s="282" t="s">
        <v>265</v>
      </c>
      <c r="N176" s="389">
        <v>0</v>
      </c>
      <c r="O176" s="289">
        <v>0</v>
      </c>
      <c r="P176" s="177">
        <v>0</v>
      </c>
    </row>
    <row r="177" spans="1:16" ht="21" customHeight="1" x14ac:dyDescent="0.2">
      <c r="A177" s="477"/>
      <c r="B177" s="155"/>
      <c r="C177" s="223"/>
      <c r="D177" s="227"/>
      <c r="E177" s="227" t="s">
        <v>269</v>
      </c>
      <c r="F177" s="142">
        <v>158</v>
      </c>
      <c r="G177" s="371">
        <v>0</v>
      </c>
      <c r="H177" s="372">
        <v>0</v>
      </c>
      <c r="I177" s="372">
        <v>0</v>
      </c>
      <c r="J177" s="411">
        <v>0</v>
      </c>
      <c r="K177" s="282" t="s">
        <v>265</v>
      </c>
      <c r="L177" s="282" t="s">
        <v>265</v>
      </c>
      <c r="M177" s="282" t="s">
        <v>265</v>
      </c>
      <c r="N177" s="389">
        <v>0</v>
      </c>
      <c r="O177" s="289">
        <v>0</v>
      </c>
      <c r="P177" s="177">
        <v>0</v>
      </c>
    </row>
    <row r="178" spans="1:16" ht="22.9" customHeight="1" x14ac:dyDescent="0.2">
      <c r="A178" s="477"/>
      <c r="B178" s="155"/>
      <c r="C178" s="223"/>
      <c r="D178" s="227"/>
      <c r="E178" s="227" t="s">
        <v>270</v>
      </c>
      <c r="F178" s="142">
        <v>159</v>
      </c>
      <c r="G178" s="371">
        <v>0</v>
      </c>
      <c r="H178" s="372">
        <v>0</v>
      </c>
      <c r="I178" s="372">
        <v>0</v>
      </c>
      <c r="J178" s="411">
        <v>0</v>
      </c>
      <c r="K178" s="282" t="s">
        <v>265</v>
      </c>
      <c r="L178" s="282" t="s">
        <v>265</v>
      </c>
      <c r="M178" s="282" t="s">
        <v>265</v>
      </c>
      <c r="N178" s="389">
        <v>0</v>
      </c>
      <c r="O178" s="289">
        <v>0</v>
      </c>
      <c r="P178" s="177">
        <v>0</v>
      </c>
    </row>
    <row r="179" spans="1:16" ht="22.5" x14ac:dyDescent="0.2">
      <c r="A179" s="477"/>
      <c r="B179" s="155"/>
      <c r="C179" s="223"/>
      <c r="D179" s="227"/>
      <c r="E179" s="227" t="s">
        <v>408</v>
      </c>
      <c r="F179" s="142">
        <v>160</v>
      </c>
      <c r="G179" s="371">
        <v>0</v>
      </c>
      <c r="H179" s="372">
        <v>0</v>
      </c>
      <c r="I179" s="372">
        <v>0</v>
      </c>
      <c r="J179" s="411">
        <v>0</v>
      </c>
      <c r="K179" s="282" t="s">
        <v>265</v>
      </c>
      <c r="L179" s="282" t="s">
        <v>265</v>
      </c>
      <c r="M179" s="282" t="s">
        <v>265</v>
      </c>
      <c r="N179" s="389">
        <v>0</v>
      </c>
      <c r="O179" s="289">
        <v>0</v>
      </c>
      <c r="P179" s="177">
        <v>0</v>
      </c>
    </row>
    <row r="180" spans="1:16" ht="15.75" customHeight="1" x14ac:dyDescent="0.2">
      <c r="A180" s="229"/>
      <c r="B180" s="156">
        <v>8</v>
      </c>
      <c r="C180" s="223"/>
      <c r="D180" s="471" t="s">
        <v>74</v>
      </c>
      <c r="E180" s="471"/>
      <c r="F180" s="142">
        <v>161</v>
      </c>
      <c r="G180" s="371">
        <v>1340301</v>
      </c>
      <c r="H180" s="372">
        <v>1338001</v>
      </c>
      <c r="I180" s="372">
        <v>1338001</v>
      </c>
      <c r="J180" s="411">
        <v>1337837</v>
      </c>
      <c r="K180" s="281">
        <f>J180+20930</f>
        <v>1358767</v>
      </c>
      <c r="L180" s="281">
        <f>K180+20930</f>
        <v>1379697</v>
      </c>
      <c r="M180" s="281">
        <v>1379697</v>
      </c>
      <c r="N180" s="389">
        <v>1379697</v>
      </c>
      <c r="O180" s="310">
        <f t="shared" si="55"/>
        <v>103.12893125246198</v>
      </c>
      <c r="P180" s="177">
        <v>0</v>
      </c>
    </row>
    <row r="181" spans="1:16" ht="15" customHeight="1" x14ac:dyDescent="0.2">
      <c r="A181" s="229"/>
      <c r="B181" s="156">
        <v>9</v>
      </c>
      <c r="C181" s="226"/>
      <c r="D181" s="471" t="s">
        <v>271</v>
      </c>
      <c r="E181" s="471"/>
      <c r="F181" s="142">
        <v>162</v>
      </c>
      <c r="G181" s="371">
        <v>131962</v>
      </c>
      <c r="H181" s="372">
        <v>131500</v>
      </c>
      <c r="I181" s="372">
        <v>131500</v>
      </c>
      <c r="J181" s="411">
        <v>140496</v>
      </c>
      <c r="K181" s="280">
        <v>140000</v>
      </c>
      <c r="L181" s="280">
        <v>120000</v>
      </c>
      <c r="M181" s="280">
        <v>120000</v>
      </c>
      <c r="N181" s="390">
        <v>120000</v>
      </c>
      <c r="O181" s="178">
        <f t="shared" si="55"/>
        <v>85.411684318414757</v>
      </c>
      <c r="P181" s="177">
        <f t="shared" si="53"/>
        <v>106.46701323108168</v>
      </c>
    </row>
    <row r="182" spans="1:16" ht="39.6" customHeight="1" x14ac:dyDescent="0.2">
      <c r="A182" s="147"/>
      <c r="B182" s="156"/>
      <c r="C182" s="226"/>
      <c r="D182" s="255"/>
      <c r="E182" s="227" t="s">
        <v>272</v>
      </c>
      <c r="F182" s="142">
        <v>163</v>
      </c>
      <c r="G182" s="371">
        <v>0</v>
      </c>
      <c r="H182" s="372">
        <v>0</v>
      </c>
      <c r="I182" s="372">
        <v>0</v>
      </c>
      <c r="J182" s="411">
        <v>0</v>
      </c>
      <c r="K182" s="281">
        <v>0</v>
      </c>
      <c r="L182" s="281">
        <v>0</v>
      </c>
      <c r="M182" s="281">
        <v>0</v>
      </c>
      <c r="N182" s="397">
        <v>0</v>
      </c>
      <c r="O182" s="178">
        <v>0</v>
      </c>
      <c r="P182" s="177">
        <v>0</v>
      </c>
    </row>
    <row r="183" spans="1:16" ht="22.9" customHeight="1" x14ac:dyDescent="0.2">
      <c r="A183" s="229"/>
      <c r="B183" s="156"/>
      <c r="C183" s="226"/>
      <c r="D183" s="255"/>
      <c r="E183" s="227" t="s">
        <v>273</v>
      </c>
      <c r="F183" s="142">
        <v>164</v>
      </c>
      <c r="G183" s="371">
        <v>0</v>
      </c>
      <c r="H183" s="372">
        <v>0</v>
      </c>
      <c r="I183" s="372">
        <v>0</v>
      </c>
      <c r="J183" s="411">
        <v>0</v>
      </c>
      <c r="K183" s="280">
        <v>0</v>
      </c>
      <c r="L183" s="280">
        <v>0</v>
      </c>
      <c r="M183" s="280">
        <v>0</v>
      </c>
      <c r="N183" s="389">
        <v>0</v>
      </c>
      <c r="O183" s="178">
        <v>0</v>
      </c>
      <c r="P183" s="177">
        <v>0</v>
      </c>
    </row>
    <row r="184" spans="1:16" ht="21" customHeight="1" x14ac:dyDescent="0.2">
      <c r="A184" s="229"/>
      <c r="B184" s="156"/>
      <c r="C184" s="226"/>
      <c r="D184" s="255"/>
      <c r="E184" s="255" t="s">
        <v>274</v>
      </c>
      <c r="F184" s="142">
        <v>165</v>
      </c>
      <c r="G184" s="371">
        <v>0</v>
      </c>
      <c r="H184" s="372">
        <v>0</v>
      </c>
      <c r="I184" s="372">
        <v>0</v>
      </c>
      <c r="J184" s="411">
        <v>0</v>
      </c>
      <c r="K184" s="280">
        <v>0</v>
      </c>
      <c r="L184" s="280">
        <v>0</v>
      </c>
      <c r="M184" s="280">
        <v>0</v>
      </c>
      <c r="N184" s="389">
        <v>0</v>
      </c>
      <c r="O184" s="178">
        <v>0</v>
      </c>
      <c r="P184" s="177">
        <v>0</v>
      </c>
    </row>
    <row r="185" spans="1:16" ht="19.149999999999999" customHeight="1" x14ac:dyDescent="0.2">
      <c r="A185" s="229"/>
      <c r="B185" s="156"/>
      <c r="C185" s="226"/>
      <c r="D185" s="255"/>
      <c r="E185" s="255" t="s">
        <v>275</v>
      </c>
      <c r="F185" s="142">
        <v>166</v>
      </c>
      <c r="G185" s="371">
        <v>0</v>
      </c>
      <c r="H185" s="372">
        <v>0</v>
      </c>
      <c r="I185" s="372">
        <v>0</v>
      </c>
      <c r="J185" s="411">
        <v>0</v>
      </c>
      <c r="K185" s="280">
        <v>0</v>
      </c>
      <c r="L185" s="280">
        <v>0</v>
      </c>
      <c r="M185" s="280">
        <v>0</v>
      </c>
      <c r="N185" s="389">
        <v>0</v>
      </c>
      <c r="O185" s="178">
        <v>0</v>
      </c>
      <c r="P185" s="177">
        <v>0</v>
      </c>
    </row>
    <row r="186" spans="1:16" ht="22.9" customHeight="1" x14ac:dyDescent="0.2">
      <c r="A186" s="152"/>
      <c r="B186" s="156"/>
      <c r="C186" s="226"/>
      <c r="D186" s="255"/>
      <c r="E186" s="255" t="s">
        <v>276</v>
      </c>
      <c r="F186" s="142">
        <v>167</v>
      </c>
      <c r="G186" s="371">
        <v>0</v>
      </c>
      <c r="H186" s="372">
        <v>0</v>
      </c>
      <c r="I186" s="372">
        <v>0</v>
      </c>
      <c r="J186" s="411">
        <v>0</v>
      </c>
      <c r="K186" s="280">
        <v>0</v>
      </c>
      <c r="L186" s="280">
        <v>0</v>
      </c>
      <c r="M186" s="280">
        <v>0</v>
      </c>
      <c r="N186" s="389">
        <v>0</v>
      </c>
      <c r="O186" s="178">
        <v>0</v>
      </c>
      <c r="P186" s="177">
        <v>0</v>
      </c>
    </row>
    <row r="187" spans="1:16" ht="46.9" customHeight="1" x14ac:dyDescent="0.2">
      <c r="A187" s="229"/>
      <c r="B187" s="179">
        <v>10</v>
      </c>
      <c r="C187" s="157"/>
      <c r="D187" s="476" t="s">
        <v>277</v>
      </c>
      <c r="E187" s="476"/>
      <c r="F187" s="180">
        <v>168</v>
      </c>
      <c r="G187" s="381">
        <v>0</v>
      </c>
      <c r="H187" s="385">
        <v>42250</v>
      </c>
      <c r="I187" s="385">
        <v>42250</v>
      </c>
      <c r="J187" s="416">
        <v>42250</v>
      </c>
      <c r="K187" s="386">
        <v>42250</v>
      </c>
      <c r="L187" s="386">
        <v>42250</v>
      </c>
      <c r="M187" s="386">
        <v>42250</v>
      </c>
      <c r="N187" s="398">
        <v>42250</v>
      </c>
      <c r="O187" s="181">
        <v>0</v>
      </c>
      <c r="P187" s="182">
        <v>0</v>
      </c>
    </row>
    <row r="188" spans="1:16" ht="37.9" customHeight="1" x14ac:dyDescent="0.2">
      <c r="A188" s="225"/>
      <c r="B188" s="183">
        <v>11</v>
      </c>
      <c r="C188" s="183"/>
      <c r="D188" s="475" t="s">
        <v>409</v>
      </c>
      <c r="E188" s="475"/>
      <c r="F188" s="176">
        <v>169</v>
      </c>
      <c r="G188" s="382"/>
      <c r="H188" s="383"/>
      <c r="I188" s="383"/>
      <c r="J188" s="417"/>
      <c r="K188" s="284"/>
      <c r="L188" s="284"/>
      <c r="M188" s="284"/>
      <c r="N188" s="284"/>
      <c r="O188" s="178"/>
      <c r="P188" s="177"/>
    </row>
    <row r="189" spans="1:16" ht="27.75" customHeight="1" x14ac:dyDescent="0.2">
      <c r="A189" s="225"/>
      <c r="B189" s="183"/>
      <c r="C189" s="183"/>
      <c r="D189" s="185"/>
      <c r="E189" s="186" t="s">
        <v>410</v>
      </c>
      <c r="F189" s="176">
        <v>170</v>
      </c>
      <c r="G189" s="382"/>
      <c r="H189" s="383"/>
      <c r="I189" s="383"/>
      <c r="J189" s="417"/>
      <c r="K189" s="284"/>
      <c r="L189" s="284"/>
      <c r="M189" s="284"/>
      <c r="N189" s="284"/>
      <c r="O189" s="178"/>
      <c r="P189" s="177"/>
    </row>
    <row r="190" spans="1:16" ht="15" customHeight="1" x14ac:dyDescent="0.2">
      <c r="A190" s="225"/>
      <c r="B190" s="183"/>
      <c r="C190" s="183"/>
      <c r="D190" s="185"/>
      <c r="E190" s="186" t="s">
        <v>411</v>
      </c>
      <c r="F190" s="176">
        <v>171</v>
      </c>
      <c r="G190" s="384"/>
      <c r="H190" s="383"/>
      <c r="I190" s="383"/>
      <c r="J190" s="418"/>
      <c r="K190" s="285"/>
      <c r="L190" s="285"/>
      <c r="M190" s="285"/>
      <c r="N190" s="285"/>
      <c r="O190" s="184"/>
      <c r="P190" s="184"/>
    </row>
    <row r="191" spans="1:16" ht="16.5" customHeight="1" x14ac:dyDescent="0.2">
      <c r="A191" s="266" t="s">
        <v>364</v>
      </c>
      <c r="B191" s="264"/>
      <c r="C191" s="264"/>
      <c r="D191" s="264"/>
      <c r="E191" s="264"/>
      <c r="F191" s="264"/>
      <c r="G191" s="264"/>
      <c r="H191" s="264"/>
      <c r="I191" s="264"/>
      <c r="J191" s="264"/>
    </row>
    <row r="192" spans="1:16" ht="16.5" customHeight="1" x14ac:dyDescent="0.2">
      <c r="A192" s="137" t="s">
        <v>365</v>
      </c>
      <c r="B192" s="265"/>
      <c r="C192" s="265"/>
      <c r="D192" s="265"/>
      <c r="E192" s="265"/>
      <c r="F192" s="265"/>
      <c r="G192" s="265"/>
      <c r="H192" s="265"/>
      <c r="I192" s="265"/>
      <c r="J192" s="265"/>
      <c r="K192" s="265"/>
      <c r="L192" s="265"/>
      <c r="M192" s="265"/>
      <c r="N192" s="265"/>
      <c r="O192" s="265"/>
      <c r="P192" s="265"/>
    </row>
    <row r="193" spans="3:15" ht="14.85" customHeight="1" x14ac:dyDescent="0.2">
      <c r="D193" s="158"/>
      <c r="E193" s="158"/>
    </row>
    <row r="194" spans="3:15" ht="16.350000000000001" customHeight="1" x14ac:dyDescent="0.2">
      <c r="C194" s="240" t="s">
        <v>440</v>
      </c>
      <c r="D194" s="242"/>
      <c r="E194" s="243"/>
      <c r="F194" s="240"/>
      <c r="G194" s="240"/>
      <c r="H194" s="244"/>
      <c r="I194" s="245"/>
      <c r="J194" s="246" t="s">
        <v>444</v>
      </c>
      <c r="L194" s="244"/>
      <c r="M194" s="241"/>
      <c r="N194" s="241"/>
      <c r="O194" s="241"/>
    </row>
    <row r="195" spans="3:15" ht="12.75" x14ac:dyDescent="0.2">
      <c r="C195" s="260"/>
      <c r="D195" s="77" t="s">
        <v>453</v>
      </c>
      <c r="E195" s="243"/>
      <c r="F195" s="247"/>
      <c r="G195" s="248"/>
      <c r="H195" s="244"/>
      <c r="I195" s="244"/>
      <c r="J195" s="244" t="s">
        <v>437</v>
      </c>
      <c r="L195" s="244"/>
      <c r="M195" s="141"/>
      <c r="N195" s="141"/>
      <c r="O195" s="141"/>
    </row>
  </sheetData>
  <mergeCells count="132">
    <mergeCell ref="D160:E160"/>
    <mergeCell ref="D131:E131"/>
    <mergeCell ref="D188:E188"/>
    <mergeCell ref="D180:E180"/>
    <mergeCell ref="D181:E181"/>
    <mergeCell ref="D187:E187"/>
    <mergeCell ref="A167:A179"/>
    <mergeCell ref="D167:E167"/>
    <mergeCell ref="D168:E168"/>
    <mergeCell ref="D169:E169"/>
    <mergeCell ref="D170:E170"/>
    <mergeCell ref="D172:E172"/>
    <mergeCell ref="D174:E174"/>
    <mergeCell ref="D175:E175"/>
    <mergeCell ref="D173:E173"/>
    <mergeCell ref="D171:E171"/>
    <mergeCell ref="D155:E155"/>
    <mergeCell ref="D156:E156"/>
    <mergeCell ref="D157:E157"/>
    <mergeCell ref="D159:E159"/>
    <mergeCell ref="D158:E158"/>
    <mergeCell ref="B143:B149"/>
    <mergeCell ref="D123:E123"/>
    <mergeCell ref="D124:E124"/>
    <mergeCell ref="U57:V57"/>
    <mergeCell ref="S73:T73"/>
    <mergeCell ref="S74:T74"/>
    <mergeCell ref="S75:T75"/>
    <mergeCell ref="D150:E150"/>
    <mergeCell ref="D153:E153"/>
    <mergeCell ref="D154:E154"/>
    <mergeCell ref="D143:E143"/>
    <mergeCell ref="D146:E146"/>
    <mergeCell ref="D149:E149"/>
    <mergeCell ref="C125:E125"/>
    <mergeCell ref="D126:E126"/>
    <mergeCell ref="D127:E127"/>
    <mergeCell ref="D128:E128"/>
    <mergeCell ref="D129:E129"/>
    <mergeCell ref="D130:E130"/>
    <mergeCell ref="D132:E132"/>
    <mergeCell ref="D133:E133"/>
    <mergeCell ref="D142:E142"/>
    <mergeCell ref="D114:E114"/>
    <mergeCell ref="D115:E115"/>
    <mergeCell ref="C116:C122"/>
    <mergeCell ref="D116:E116"/>
    <mergeCell ref="D119:E119"/>
    <mergeCell ref="D122:E122"/>
    <mergeCell ref="D107:E107"/>
    <mergeCell ref="D108:E108"/>
    <mergeCell ref="D109:E109"/>
    <mergeCell ref="D110:E110"/>
    <mergeCell ref="D111:E111"/>
    <mergeCell ref="D112:E112"/>
    <mergeCell ref="D103:E103"/>
    <mergeCell ref="D104:E104"/>
    <mergeCell ref="D94:E94"/>
    <mergeCell ref="D95:E95"/>
    <mergeCell ref="D96:E96"/>
    <mergeCell ref="C97:E97"/>
    <mergeCell ref="D98:E98"/>
    <mergeCell ref="D99:E99"/>
    <mergeCell ref="D113:E113"/>
    <mergeCell ref="D92:E92"/>
    <mergeCell ref="D93:E93"/>
    <mergeCell ref="D74:E74"/>
    <mergeCell ref="D75:E75"/>
    <mergeCell ref="D76:E76"/>
    <mergeCell ref="D77:E77"/>
    <mergeCell ref="D78:E78"/>
    <mergeCell ref="D79:E79"/>
    <mergeCell ref="C100:C102"/>
    <mergeCell ref="D100:E100"/>
    <mergeCell ref="D101:E101"/>
    <mergeCell ref="D102:E102"/>
    <mergeCell ref="B40:E40"/>
    <mergeCell ref="A41:A149"/>
    <mergeCell ref="C41:E41"/>
    <mergeCell ref="B42:B133"/>
    <mergeCell ref="C42:E42"/>
    <mergeCell ref="D43:E43"/>
    <mergeCell ref="D44:E44"/>
    <mergeCell ref="D45:E45"/>
    <mergeCell ref="D48:E48"/>
    <mergeCell ref="D57:E57"/>
    <mergeCell ref="D58:E58"/>
    <mergeCell ref="D59:E59"/>
    <mergeCell ref="D61:E61"/>
    <mergeCell ref="D68:E68"/>
    <mergeCell ref="D73:E73"/>
    <mergeCell ref="D49:E49"/>
    <mergeCell ref="D50:E50"/>
    <mergeCell ref="D52:E52"/>
    <mergeCell ref="D53:E53"/>
    <mergeCell ref="D56:E56"/>
    <mergeCell ref="D80:E80"/>
    <mergeCell ref="D89:E89"/>
    <mergeCell ref="C90:E90"/>
    <mergeCell ref="D91:E91"/>
    <mergeCell ref="B12:C12"/>
    <mergeCell ref="D12:E12"/>
    <mergeCell ref="D13:E13"/>
    <mergeCell ref="A14:A39"/>
    <mergeCell ref="D14:E14"/>
    <mergeCell ref="B15:B25"/>
    <mergeCell ref="D15:E15"/>
    <mergeCell ref="D20:E20"/>
    <mergeCell ref="B35:B39"/>
    <mergeCell ref="D35:E35"/>
    <mergeCell ref="D36:E36"/>
    <mergeCell ref="D37:E37"/>
    <mergeCell ref="D38:E38"/>
    <mergeCell ref="D39:E39"/>
    <mergeCell ref="D21:E21"/>
    <mergeCell ref="C22:C23"/>
    <mergeCell ref="D24:E24"/>
    <mergeCell ref="D25:E25"/>
    <mergeCell ref="D26:E26"/>
    <mergeCell ref="D34:E34"/>
    <mergeCell ref="F9:F11"/>
    <mergeCell ref="G9:G11"/>
    <mergeCell ref="H9:J9"/>
    <mergeCell ref="K9:N9"/>
    <mergeCell ref="H10:I10"/>
    <mergeCell ref="J10:J11"/>
    <mergeCell ref="K10:N10"/>
    <mergeCell ref="O10:O11"/>
    <mergeCell ref="A6:P6"/>
    <mergeCell ref="P10:P11"/>
    <mergeCell ref="A9:C11"/>
    <mergeCell ref="D9:E11"/>
  </mergeCells>
  <phoneticPr fontId="13" type="noConversion"/>
  <pageMargins left="0.7" right="0.7" top="0.75" bottom="0.75" header="0.3" footer="0.3"/>
  <pageSetup paperSize="9" scale="10" fitToHeight="0" orientation="landscape" r:id="rId1"/>
  <colBreaks count="1" manualBreakCount="1">
    <brk id="1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workbookViewId="0">
      <selection sqref="A1:H11"/>
    </sheetView>
  </sheetViews>
  <sheetFormatPr defaultColWidth="8.85546875" defaultRowHeight="12.75" x14ac:dyDescent="0.2"/>
  <cols>
    <col min="1" max="1" width="6.42578125" customWidth="1"/>
    <col min="2" max="2" width="45.85546875" customWidth="1"/>
    <col min="3" max="3" width="11.5703125" customWidth="1"/>
    <col min="4" max="4" width="13.28515625" customWidth="1"/>
    <col min="5" max="5" width="8.85546875" customWidth="1"/>
    <col min="6" max="6" width="12.42578125" customWidth="1"/>
    <col min="7" max="7" width="17.85546875" customWidth="1"/>
    <col min="8" max="8" width="10.28515625" customWidth="1"/>
  </cols>
  <sheetData>
    <row r="1" spans="1:9" x14ac:dyDescent="0.2">
      <c r="G1" s="44" t="s">
        <v>279</v>
      </c>
    </row>
    <row r="2" spans="1:9" ht="15.75" x14ac:dyDescent="0.25">
      <c r="B2" s="483" t="s">
        <v>280</v>
      </c>
      <c r="C2" s="483"/>
      <c r="D2" s="483"/>
      <c r="E2" s="483"/>
      <c r="F2" s="483"/>
      <c r="G2" s="483"/>
      <c r="H2" s="483"/>
    </row>
    <row r="4" spans="1:9" ht="15.75" thickBot="1" x14ac:dyDescent="0.3">
      <c r="H4" s="45" t="s">
        <v>2</v>
      </c>
    </row>
    <row r="5" spans="1:9" ht="61.9" customHeight="1" thickBot="1" x14ac:dyDescent="0.25">
      <c r="A5" s="115" t="s">
        <v>281</v>
      </c>
      <c r="B5" s="484" t="s">
        <v>282</v>
      </c>
      <c r="C5" s="486" t="s">
        <v>456</v>
      </c>
      <c r="D5" s="487"/>
      <c r="E5" s="488" t="s">
        <v>283</v>
      </c>
      <c r="F5" s="490" t="s">
        <v>503</v>
      </c>
      <c r="G5" s="491"/>
      <c r="H5" s="488" t="s">
        <v>284</v>
      </c>
    </row>
    <row r="6" spans="1:9" ht="45" customHeight="1" thickBot="1" x14ac:dyDescent="0.25">
      <c r="A6" s="116" t="s">
        <v>285</v>
      </c>
      <c r="B6" s="485"/>
      <c r="C6" s="117" t="s">
        <v>286</v>
      </c>
      <c r="D6" s="123" t="s">
        <v>287</v>
      </c>
      <c r="E6" s="489"/>
      <c r="F6" s="126" t="s">
        <v>286</v>
      </c>
      <c r="G6" s="125" t="s">
        <v>287</v>
      </c>
      <c r="H6" s="489"/>
    </row>
    <row r="7" spans="1:9" s="46" customFormat="1" ht="16.149999999999999" customHeight="1" thickBot="1" x14ac:dyDescent="0.25">
      <c r="A7" s="118">
        <v>0</v>
      </c>
      <c r="B7" s="114">
        <v>1</v>
      </c>
      <c r="C7" s="113">
        <v>2</v>
      </c>
      <c r="D7" s="114">
        <v>3</v>
      </c>
      <c r="E7" s="114">
        <v>4</v>
      </c>
      <c r="F7" s="114">
        <v>5</v>
      </c>
      <c r="G7" s="114">
        <v>6</v>
      </c>
      <c r="H7" s="114">
        <v>7</v>
      </c>
    </row>
    <row r="8" spans="1:9" s="46" customFormat="1" ht="55.15" customHeight="1" x14ac:dyDescent="0.25">
      <c r="A8" s="119" t="s">
        <v>9</v>
      </c>
      <c r="B8" s="120" t="s">
        <v>288</v>
      </c>
      <c r="C8" s="163">
        <f>C9+C10</f>
        <v>76348</v>
      </c>
      <c r="D8" s="163">
        <f>D9+D10</f>
        <v>124960</v>
      </c>
      <c r="E8" s="127">
        <f>D8/C8*100</f>
        <v>163.67160894849897</v>
      </c>
      <c r="F8" s="163">
        <f>F9+F10</f>
        <v>172919</v>
      </c>
      <c r="G8" s="163">
        <f>G9+G10</f>
        <v>181019</v>
      </c>
      <c r="H8" s="127">
        <f>G8/F8*100</f>
        <v>104.68427413991522</v>
      </c>
    </row>
    <row r="9" spans="1:9" ht="37.9" customHeight="1" x14ac:dyDescent="0.25">
      <c r="A9" s="121">
        <v>1</v>
      </c>
      <c r="B9" s="124" t="s">
        <v>289</v>
      </c>
      <c r="C9" s="164">
        <v>75476</v>
      </c>
      <c r="D9" s="164">
        <f>'Anexa 2'!G14</f>
        <v>123540</v>
      </c>
      <c r="E9" s="127">
        <f>D9/C9*100</f>
        <v>163.68117017330013</v>
      </c>
      <c r="F9" s="164">
        <f>'Anexa 2'!I14</f>
        <v>171543</v>
      </c>
      <c r="G9" s="164">
        <f>'Anexa 2'!J14</f>
        <v>179486</v>
      </c>
      <c r="H9" s="127">
        <f>G9/F9*100</f>
        <v>104.63032592411233</v>
      </c>
    </row>
    <row r="10" spans="1:9" ht="35.450000000000003" customHeight="1" x14ac:dyDescent="0.25">
      <c r="A10" s="122" t="s">
        <v>290</v>
      </c>
      <c r="B10" s="112" t="s">
        <v>15</v>
      </c>
      <c r="C10" s="164">
        <v>872</v>
      </c>
      <c r="D10" s="164">
        <f>'Anexa 2'!G34</f>
        <v>1420</v>
      </c>
      <c r="E10" s="127">
        <f>D10/C10*100</f>
        <v>162.8440366972477</v>
      </c>
      <c r="F10" s="164">
        <f>'Anexa 2'!I34</f>
        <v>1376</v>
      </c>
      <c r="G10" s="164">
        <f>'Anexa 2'!J34</f>
        <v>1533</v>
      </c>
      <c r="H10" s="127">
        <f>G10/F10*100</f>
        <v>111.40988372093024</v>
      </c>
    </row>
    <row r="11" spans="1:9" x14ac:dyDescent="0.2">
      <c r="A11" t="s">
        <v>291</v>
      </c>
    </row>
    <row r="15" spans="1:9" ht="15" x14ac:dyDescent="0.2">
      <c r="B15" s="207" t="s">
        <v>76</v>
      </c>
      <c r="C15" s="207"/>
      <c r="D15" s="207"/>
      <c r="E15" s="207" t="s">
        <v>436</v>
      </c>
      <c r="G15" s="207"/>
      <c r="H15" s="256"/>
      <c r="I15" s="256"/>
    </row>
    <row r="16" spans="1:9" ht="15" customHeight="1" x14ac:dyDescent="0.2">
      <c r="B16" t="s">
        <v>453</v>
      </c>
      <c r="C16" s="248"/>
      <c r="E16" t="s">
        <v>437</v>
      </c>
    </row>
  </sheetData>
  <sheetProtection selectLockedCells="1" selectUnlockedCells="1"/>
  <mergeCells count="6">
    <mergeCell ref="B2:H2"/>
    <mergeCell ref="B5:B6"/>
    <mergeCell ref="C5:D5"/>
    <mergeCell ref="E5:E6"/>
    <mergeCell ref="F5:G5"/>
    <mergeCell ref="H5:H6"/>
  </mergeCells>
  <pageMargins left="0.74791666666666701" right="0.24027777777777801" top="0.98402777777777795" bottom="0.98402777777777795" header="0.51180555555555596" footer="0.5"/>
  <pageSetup paperSize="9" firstPageNumber="0" fitToHeight="0" orientation="landscape" verticalDpi="300" r:id="rId1"/>
  <headerFooter alignWithMargins="0">
    <oddFooter>&amp;C&amp;8Pagina &amp;P din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6"/>
  <sheetViews>
    <sheetView workbookViewId="0">
      <pane xSplit="6" ySplit="8" topLeftCell="G140" activePane="bottomRight" state="frozen"/>
      <selection pane="topRight" activeCell="G1" sqref="G1"/>
      <selection pane="bottomLeft" activeCell="A140" sqref="A140"/>
      <selection pane="bottomRight" activeCell="A7" sqref="A7"/>
    </sheetView>
  </sheetViews>
  <sheetFormatPr defaultColWidth="11.42578125" defaultRowHeight="12.75" x14ac:dyDescent="0.2"/>
  <cols>
    <col min="1" max="1" width="3.140625" customWidth="1"/>
    <col min="2" max="2" width="3.28515625" customWidth="1"/>
    <col min="3" max="3" width="3.140625" customWidth="1"/>
    <col min="4" max="4" width="5.28515625" customWidth="1"/>
    <col min="5" max="5" width="44" customWidth="1"/>
    <col min="6" max="6" width="6.140625" customWidth="1"/>
    <col min="7" max="7" width="10.7109375" customWidth="1"/>
    <col min="8" max="8" width="7.28515625" customWidth="1"/>
    <col min="9" max="9" width="7.7109375" customWidth="1"/>
    <col min="10" max="10" width="8" customWidth="1"/>
    <col min="11" max="11" width="7.42578125" customWidth="1"/>
  </cols>
  <sheetData>
    <row r="1" spans="1:11" x14ac:dyDescent="0.2">
      <c r="J1" s="44" t="s">
        <v>292</v>
      </c>
    </row>
    <row r="4" spans="1:11" ht="15.75" x14ac:dyDescent="0.25">
      <c r="A4" s="483" t="s">
        <v>293</v>
      </c>
      <c r="B4" s="483"/>
      <c r="C4" s="483"/>
      <c r="D4" s="483"/>
      <c r="E4" s="483"/>
      <c r="F4" s="483"/>
      <c r="G4" s="483"/>
      <c r="H4" s="483"/>
      <c r="I4" s="483"/>
      <c r="J4" s="483"/>
      <c r="K4" s="483"/>
    </row>
    <row r="6" spans="1:11" x14ac:dyDescent="0.2">
      <c r="K6" s="47" t="s">
        <v>2</v>
      </c>
    </row>
    <row r="7" spans="1:11" ht="38.25" x14ac:dyDescent="0.2">
      <c r="B7" s="48"/>
      <c r="C7" s="48"/>
      <c r="D7" s="48"/>
      <c r="E7" s="49" t="s">
        <v>282</v>
      </c>
      <c r="F7" s="50" t="s">
        <v>4</v>
      </c>
      <c r="G7" s="51" t="s">
        <v>78</v>
      </c>
      <c r="H7" s="52" t="s">
        <v>82</v>
      </c>
      <c r="I7" s="52" t="s">
        <v>83</v>
      </c>
      <c r="J7" s="52" t="s">
        <v>84</v>
      </c>
      <c r="K7" s="53" t="s">
        <v>294</v>
      </c>
    </row>
    <row r="8" spans="1:11" x14ac:dyDescent="0.2">
      <c r="A8" s="54"/>
      <c r="B8" s="48"/>
      <c r="C8" s="48"/>
      <c r="D8" s="48"/>
      <c r="E8" s="49">
        <v>0</v>
      </c>
      <c r="F8" s="55">
        <v>1</v>
      </c>
      <c r="G8" s="56">
        <v>2</v>
      </c>
      <c r="H8" s="56">
        <v>3</v>
      </c>
      <c r="I8" s="56">
        <v>4</v>
      </c>
      <c r="J8" s="57">
        <v>5</v>
      </c>
      <c r="K8" s="58">
        <v>6</v>
      </c>
    </row>
    <row r="9" spans="1:11" ht="15" customHeight="1" x14ac:dyDescent="0.25">
      <c r="A9" s="59" t="s">
        <v>9</v>
      </c>
      <c r="B9" s="59"/>
      <c r="C9" s="59"/>
      <c r="D9" s="492" t="s">
        <v>90</v>
      </c>
      <c r="E9" s="492"/>
      <c r="F9" s="61">
        <v>1</v>
      </c>
      <c r="G9" s="62"/>
      <c r="H9" s="63"/>
      <c r="I9" s="63"/>
      <c r="J9" s="63"/>
      <c r="K9" s="62"/>
    </row>
    <row r="10" spans="1:11" ht="15" customHeight="1" x14ac:dyDescent="0.25">
      <c r="A10" s="493"/>
      <c r="B10" s="51">
        <v>1</v>
      </c>
      <c r="C10" s="59"/>
      <c r="D10" s="492" t="s">
        <v>91</v>
      </c>
      <c r="E10" s="492"/>
      <c r="F10" s="61">
        <v>2</v>
      </c>
      <c r="G10" s="64"/>
      <c r="H10" s="63"/>
      <c r="I10" s="63"/>
      <c r="J10" s="63"/>
      <c r="K10" s="62"/>
    </row>
    <row r="11" spans="1:11" ht="25.5" customHeight="1" x14ac:dyDescent="0.25">
      <c r="A11" s="493"/>
      <c r="B11" s="493"/>
      <c r="C11" s="59" t="s">
        <v>11</v>
      </c>
      <c r="D11" s="492" t="s">
        <v>92</v>
      </c>
      <c r="E11" s="492"/>
      <c r="F11" s="61">
        <v>3</v>
      </c>
      <c r="G11" s="64"/>
      <c r="H11" s="63"/>
      <c r="I11" s="63"/>
      <c r="J11" s="63"/>
      <c r="K11" s="62"/>
    </row>
    <row r="12" spans="1:11" ht="15" x14ac:dyDescent="0.25">
      <c r="A12" s="493"/>
      <c r="B12" s="493"/>
      <c r="C12" s="59"/>
      <c r="D12" s="60" t="s">
        <v>93</v>
      </c>
      <c r="E12" s="60" t="s">
        <v>94</v>
      </c>
      <c r="F12" s="61">
        <v>4</v>
      </c>
      <c r="G12" s="64"/>
      <c r="H12" s="63"/>
      <c r="I12" s="63"/>
      <c r="J12" s="63"/>
      <c r="K12" s="62"/>
    </row>
    <row r="13" spans="1:11" ht="15" x14ac:dyDescent="0.25">
      <c r="A13" s="493"/>
      <c r="B13" s="493"/>
      <c r="C13" s="59"/>
      <c r="D13" s="60" t="s">
        <v>95</v>
      </c>
      <c r="E13" s="60" t="s">
        <v>96</v>
      </c>
      <c r="F13" s="61">
        <v>5</v>
      </c>
      <c r="G13" s="64"/>
      <c r="H13" s="63"/>
      <c r="I13" s="63"/>
      <c r="J13" s="63"/>
      <c r="K13" s="62"/>
    </row>
    <row r="14" spans="1:11" ht="15" x14ac:dyDescent="0.25">
      <c r="A14" s="493"/>
      <c r="B14" s="493"/>
      <c r="C14" s="59"/>
      <c r="D14" s="60" t="s">
        <v>97</v>
      </c>
      <c r="E14" s="60" t="s">
        <v>98</v>
      </c>
      <c r="F14" s="61">
        <v>6</v>
      </c>
      <c r="G14" s="64"/>
      <c r="H14" s="63"/>
      <c r="I14" s="63"/>
      <c r="J14" s="63"/>
      <c r="K14" s="62"/>
    </row>
    <row r="15" spans="1:11" ht="15" x14ac:dyDescent="0.25">
      <c r="A15" s="493"/>
      <c r="B15" s="493"/>
      <c r="C15" s="59"/>
      <c r="D15" s="60" t="s">
        <v>99</v>
      </c>
      <c r="E15" s="60" t="s">
        <v>100</v>
      </c>
      <c r="F15" s="61">
        <v>7</v>
      </c>
      <c r="G15" s="64"/>
      <c r="H15" s="63"/>
      <c r="I15" s="63"/>
      <c r="J15" s="63"/>
      <c r="K15" s="62"/>
    </row>
    <row r="16" spans="1:11" ht="15" customHeight="1" x14ac:dyDescent="0.25">
      <c r="A16" s="493"/>
      <c r="B16" s="493"/>
      <c r="C16" s="59" t="s">
        <v>13</v>
      </c>
      <c r="D16" s="492" t="s">
        <v>101</v>
      </c>
      <c r="E16" s="492"/>
      <c r="F16" s="61">
        <v>8</v>
      </c>
      <c r="G16" s="64"/>
      <c r="H16" s="63"/>
      <c r="I16" s="63"/>
      <c r="J16" s="63"/>
      <c r="K16" s="62"/>
    </row>
    <row r="17" spans="1:11" ht="27" customHeight="1" x14ac:dyDescent="0.25">
      <c r="A17" s="493"/>
      <c r="B17" s="493"/>
      <c r="C17" s="59" t="s">
        <v>50</v>
      </c>
      <c r="D17" s="492" t="s">
        <v>102</v>
      </c>
      <c r="E17" s="492"/>
      <c r="F17" s="61">
        <v>9</v>
      </c>
      <c r="G17" s="64"/>
      <c r="H17" s="63"/>
      <c r="I17" s="63"/>
      <c r="J17" s="63"/>
      <c r="K17" s="62"/>
    </row>
    <row r="18" spans="1:11" ht="15" x14ac:dyDescent="0.25">
      <c r="A18" s="493"/>
      <c r="B18" s="493"/>
      <c r="C18" s="493"/>
      <c r="D18" s="65" t="s">
        <v>103</v>
      </c>
      <c r="E18" s="66" t="s">
        <v>12</v>
      </c>
      <c r="F18" s="61">
        <v>10</v>
      </c>
      <c r="G18" s="64"/>
      <c r="H18" s="63"/>
      <c r="I18" s="63"/>
      <c r="J18" s="63"/>
      <c r="K18" s="62"/>
    </row>
    <row r="19" spans="1:11" ht="15" x14ac:dyDescent="0.25">
      <c r="A19" s="493"/>
      <c r="B19" s="493"/>
      <c r="C19" s="493"/>
      <c r="D19" s="65" t="s">
        <v>104</v>
      </c>
      <c r="E19" s="66" t="s">
        <v>14</v>
      </c>
      <c r="F19" s="61">
        <v>11</v>
      </c>
      <c r="G19" s="64"/>
      <c r="H19" s="63"/>
      <c r="I19" s="63"/>
      <c r="J19" s="63"/>
      <c r="K19" s="62"/>
    </row>
    <row r="20" spans="1:11" ht="15" customHeight="1" x14ac:dyDescent="0.25">
      <c r="A20" s="493"/>
      <c r="B20" s="493"/>
      <c r="C20" s="59" t="s">
        <v>59</v>
      </c>
      <c r="D20" s="492" t="s">
        <v>105</v>
      </c>
      <c r="E20" s="492"/>
      <c r="F20" s="61">
        <v>12</v>
      </c>
      <c r="G20" s="64"/>
      <c r="H20" s="63"/>
      <c r="I20" s="63"/>
      <c r="J20" s="63"/>
      <c r="K20" s="62"/>
    </row>
    <row r="21" spans="1:11" ht="15" customHeight="1" x14ac:dyDescent="0.25">
      <c r="A21" s="493"/>
      <c r="B21" s="493"/>
      <c r="C21" s="59" t="s">
        <v>61</v>
      </c>
      <c r="D21" s="492" t="s">
        <v>106</v>
      </c>
      <c r="E21" s="492"/>
      <c r="F21" s="61">
        <v>13</v>
      </c>
      <c r="G21" s="64"/>
      <c r="H21" s="63"/>
      <c r="I21" s="63"/>
      <c r="J21" s="63"/>
      <c r="K21" s="62"/>
    </row>
    <row r="22" spans="1:11" ht="27" customHeight="1" x14ac:dyDescent="0.25">
      <c r="A22" s="493"/>
      <c r="B22" s="59"/>
      <c r="C22" s="59" t="s">
        <v>107</v>
      </c>
      <c r="D22" s="492" t="s">
        <v>108</v>
      </c>
      <c r="E22" s="492"/>
      <c r="F22" s="61">
        <v>14</v>
      </c>
      <c r="G22" s="62"/>
      <c r="H22" s="63"/>
      <c r="I22" s="63"/>
      <c r="J22" s="63"/>
      <c r="K22" s="62"/>
    </row>
    <row r="23" spans="1:11" ht="15" customHeight="1" x14ac:dyDescent="0.25">
      <c r="A23" s="493"/>
      <c r="B23" s="59"/>
      <c r="C23" s="59"/>
      <c r="D23" s="60" t="s">
        <v>109</v>
      </c>
      <c r="E23" s="60" t="s">
        <v>110</v>
      </c>
      <c r="F23" s="61">
        <v>15</v>
      </c>
      <c r="G23" s="64"/>
      <c r="H23" s="63"/>
      <c r="I23" s="63"/>
      <c r="J23" s="63"/>
      <c r="K23" s="62"/>
    </row>
    <row r="24" spans="1:11" ht="25.5" x14ac:dyDescent="0.25">
      <c r="A24" s="493"/>
      <c r="B24" s="59"/>
      <c r="C24" s="59"/>
      <c r="D24" s="60" t="s">
        <v>111</v>
      </c>
      <c r="E24" s="60" t="s">
        <v>112</v>
      </c>
      <c r="F24" s="61">
        <v>16</v>
      </c>
      <c r="G24" s="64"/>
      <c r="H24" s="63"/>
      <c r="I24" s="63"/>
      <c r="J24" s="63"/>
      <c r="K24" s="62"/>
    </row>
    <row r="25" spans="1:11" ht="15" x14ac:dyDescent="0.25">
      <c r="A25" s="493"/>
      <c r="B25" s="59"/>
      <c r="C25" s="59"/>
      <c r="D25" s="60"/>
      <c r="E25" s="67" t="s">
        <v>113</v>
      </c>
      <c r="F25" s="61">
        <v>17</v>
      </c>
      <c r="G25" s="64"/>
      <c r="H25" s="63"/>
      <c r="I25" s="63"/>
      <c r="J25" s="63"/>
      <c r="K25" s="62"/>
    </row>
    <row r="26" spans="1:11" ht="15" x14ac:dyDescent="0.25">
      <c r="A26" s="493"/>
      <c r="B26" s="59"/>
      <c r="C26" s="59"/>
      <c r="D26" s="60"/>
      <c r="E26" s="67" t="s">
        <v>114</v>
      </c>
      <c r="F26" s="61">
        <v>18</v>
      </c>
      <c r="G26" s="64"/>
      <c r="H26" s="63"/>
      <c r="I26" s="63"/>
      <c r="J26" s="63"/>
      <c r="K26" s="62"/>
    </row>
    <row r="27" spans="1:11" ht="15" customHeight="1" x14ac:dyDescent="0.25">
      <c r="A27" s="493"/>
      <c r="B27" s="59"/>
      <c r="C27" s="59"/>
      <c r="D27" s="60" t="s">
        <v>115</v>
      </c>
      <c r="E27" s="60" t="s">
        <v>116</v>
      </c>
      <c r="F27" s="61">
        <v>19</v>
      </c>
      <c r="G27" s="64"/>
      <c r="H27" s="63"/>
      <c r="I27" s="63"/>
      <c r="J27" s="63"/>
      <c r="K27" s="62"/>
    </row>
    <row r="28" spans="1:11" ht="15" x14ac:dyDescent="0.25">
      <c r="A28" s="493"/>
      <c r="B28" s="59"/>
      <c r="C28" s="59"/>
      <c r="D28" s="60" t="s">
        <v>117</v>
      </c>
      <c r="E28" s="60" t="s">
        <v>118</v>
      </c>
      <c r="F28" s="61">
        <v>20</v>
      </c>
      <c r="G28" s="64"/>
      <c r="H28" s="63"/>
      <c r="I28" s="63"/>
      <c r="J28" s="63"/>
      <c r="K28" s="62"/>
    </row>
    <row r="29" spans="1:11" ht="15" x14ac:dyDescent="0.25">
      <c r="A29" s="493"/>
      <c r="B29" s="59"/>
      <c r="C29" s="59"/>
      <c r="D29" s="60" t="s">
        <v>119</v>
      </c>
      <c r="E29" s="60" t="s">
        <v>100</v>
      </c>
      <c r="F29" s="61">
        <v>21</v>
      </c>
      <c r="G29" s="64"/>
      <c r="H29" s="63"/>
      <c r="I29" s="63"/>
      <c r="J29" s="63"/>
      <c r="K29" s="62"/>
    </row>
    <row r="30" spans="1:11" ht="15.75" customHeight="1" x14ac:dyDescent="0.25">
      <c r="A30" s="493"/>
      <c r="B30" s="59">
        <v>2</v>
      </c>
      <c r="C30" s="59"/>
      <c r="D30" s="492" t="s">
        <v>120</v>
      </c>
      <c r="E30" s="492"/>
      <c r="F30" s="61">
        <v>22</v>
      </c>
      <c r="G30" s="64"/>
      <c r="H30" s="63"/>
      <c r="I30" s="63"/>
      <c r="J30" s="63"/>
      <c r="K30" s="62"/>
    </row>
    <row r="31" spans="1:11" ht="15" customHeight="1" x14ac:dyDescent="0.25">
      <c r="A31" s="493"/>
      <c r="B31" s="493"/>
      <c r="C31" s="59" t="s">
        <v>11</v>
      </c>
      <c r="D31" s="499" t="s">
        <v>121</v>
      </c>
      <c r="E31" s="499"/>
      <c r="F31" s="61">
        <v>23</v>
      </c>
      <c r="G31" s="64"/>
      <c r="H31" s="63"/>
      <c r="I31" s="63"/>
      <c r="J31" s="63"/>
      <c r="K31" s="62"/>
    </row>
    <row r="32" spans="1:11" ht="15" customHeight="1" x14ac:dyDescent="0.25">
      <c r="A32" s="493"/>
      <c r="B32" s="493"/>
      <c r="C32" s="59" t="s">
        <v>13</v>
      </c>
      <c r="D32" s="499" t="s">
        <v>122</v>
      </c>
      <c r="E32" s="499"/>
      <c r="F32" s="61">
        <v>24</v>
      </c>
      <c r="G32" s="64"/>
      <c r="H32" s="63"/>
      <c r="I32" s="63"/>
      <c r="J32" s="63"/>
      <c r="K32" s="62"/>
    </row>
    <row r="33" spans="1:11" ht="15" customHeight="1" x14ac:dyDescent="0.25">
      <c r="A33" s="493"/>
      <c r="B33" s="493"/>
      <c r="C33" s="59" t="s">
        <v>50</v>
      </c>
      <c r="D33" s="499" t="s">
        <v>123</v>
      </c>
      <c r="E33" s="499"/>
      <c r="F33" s="61">
        <v>25</v>
      </c>
      <c r="G33" s="64"/>
      <c r="H33" s="63"/>
      <c r="I33" s="63"/>
      <c r="J33" s="63"/>
      <c r="K33" s="62"/>
    </row>
    <row r="34" spans="1:11" ht="15" customHeight="1" x14ac:dyDescent="0.25">
      <c r="A34" s="493"/>
      <c r="B34" s="493"/>
      <c r="C34" s="59" t="s">
        <v>59</v>
      </c>
      <c r="D34" s="499" t="s">
        <v>124</v>
      </c>
      <c r="E34" s="499"/>
      <c r="F34" s="61">
        <v>26</v>
      </c>
      <c r="G34" s="64"/>
      <c r="H34" s="63"/>
      <c r="I34" s="63"/>
      <c r="J34" s="63"/>
      <c r="K34" s="62"/>
    </row>
    <row r="35" spans="1:11" ht="15" customHeight="1" x14ac:dyDescent="0.25">
      <c r="A35" s="493"/>
      <c r="B35" s="493"/>
      <c r="C35" s="59" t="s">
        <v>61</v>
      </c>
      <c r="D35" s="499" t="s">
        <v>125</v>
      </c>
      <c r="E35" s="499"/>
      <c r="F35" s="61">
        <v>27</v>
      </c>
      <c r="G35" s="64"/>
      <c r="H35" s="63"/>
      <c r="I35" s="63"/>
      <c r="J35" s="63"/>
      <c r="K35" s="62"/>
    </row>
    <row r="36" spans="1:11" ht="15" customHeight="1" x14ac:dyDescent="0.25">
      <c r="A36" s="493"/>
      <c r="B36" s="59">
        <v>3</v>
      </c>
      <c r="C36" s="59"/>
      <c r="D36" s="499" t="s">
        <v>16</v>
      </c>
      <c r="E36" s="499"/>
      <c r="F36" s="61">
        <v>28</v>
      </c>
      <c r="G36" s="64"/>
      <c r="H36" s="63"/>
      <c r="I36" s="63"/>
      <c r="J36" s="63"/>
      <c r="K36" s="62"/>
    </row>
    <row r="37" spans="1:11" ht="15" customHeight="1" x14ac:dyDescent="0.25">
      <c r="A37" s="59" t="s">
        <v>17</v>
      </c>
      <c r="B37" s="499" t="s">
        <v>126</v>
      </c>
      <c r="C37" s="499"/>
      <c r="D37" s="499"/>
      <c r="E37" s="499"/>
      <c r="F37" s="61">
        <v>29</v>
      </c>
      <c r="G37" s="64"/>
      <c r="H37" s="63"/>
      <c r="I37" s="63"/>
      <c r="J37" s="63"/>
      <c r="K37" s="62"/>
    </row>
    <row r="38" spans="1:11" ht="15" customHeight="1" x14ac:dyDescent="0.25">
      <c r="A38" s="493"/>
      <c r="B38" s="59">
        <v>1</v>
      </c>
      <c r="C38" s="492" t="s">
        <v>127</v>
      </c>
      <c r="D38" s="492"/>
      <c r="E38" s="492"/>
      <c r="F38" s="61">
        <v>30</v>
      </c>
      <c r="G38" s="64"/>
      <c r="H38" s="63"/>
      <c r="I38" s="63"/>
      <c r="J38" s="63"/>
      <c r="K38" s="62"/>
    </row>
    <row r="39" spans="1:11" ht="15" customHeight="1" x14ac:dyDescent="0.25">
      <c r="A39" s="493"/>
      <c r="B39" s="493"/>
      <c r="C39" s="492" t="s">
        <v>128</v>
      </c>
      <c r="D39" s="492"/>
      <c r="E39" s="492"/>
      <c r="F39" s="61">
        <v>31</v>
      </c>
      <c r="G39" s="64"/>
      <c r="H39" s="63"/>
      <c r="I39" s="63"/>
      <c r="J39" s="63"/>
      <c r="K39" s="62"/>
    </row>
    <row r="40" spans="1:11" ht="15" customHeight="1" x14ac:dyDescent="0.25">
      <c r="A40" s="493"/>
      <c r="B40" s="493"/>
      <c r="C40" s="59" t="s">
        <v>129</v>
      </c>
      <c r="D40" s="492" t="s">
        <v>130</v>
      </c>
      <c r="E40" s="492"/>
      <c r="F40" s="61">
        <v>32</v>
      </c>
      <c r="G40" s="64"/>
      <c r="H40" s="63"/>
      <c r="I40" s="63"/>
      <c r="J40" s="63"/>
      <c r="K40" s="62"/>
    </row>
    <row r="41" spans="1:11" ht="15" customHeight="1" x14ac:dyDescent="0.25">
      <c r="A41" s="493"/>
      <c r="B41" s="493"/>
      <c r="C41" s="59" t="s">
        <v>11</v>
      </c>
      <c r="D41" s="492" t="s">
        <v>131</v>
      </c>
      <c r="E41" s="492"/>
      <c r="F41" s="61">
        <v>33</v>
      </c>
      <c r="G41" s="64"/>
      <c r="H41" s="63"/>
      <c r="I41" s="63"/>
      <c r="J41" s="63"/>
      <c r="K41" s="62"/>
    </row>
    <row r="42" spans="1:11" ht="15" customHeight="1" x14ac:dyDescent="0.25">
      <c r="A42" s="493"/>
      <c r="B42" s="493"/>
      <c r="C42" s="59" t="s">
        <v>13</v>
      </c>
      <c r="D42" s="492" t="s">
        <v>132</v>
      </c>
      <c r="E42" s="492"/>
      <c r="F42" s="61">
        <v>34</v>
      </c>
      <c r="G42" s="64"/>
      <c r="H42" s="63"/>
      <c r="I42" s="63"/>
      <c r="J42" s="63"/>
      <c r="K42" s="62"/>
    </row>
    <row r="43" spans="1:11" ht="13.5" customHeight="1" x14ac:dyDescent="0.25">
      <c r="A43" s="493"/>
      <c r="B43" s="493"/>
      <c r="C43" s="59"/>
      <c r="D43" s="60" t="s">
        <v>133</v>
      </c>
      <c r="E43" s="60" t="s">
        <v>134</v>
      </c>
      <c r="F43" s="61">
        <v>35</v>
      </c>
      <c r="G43" s="64"/>
      <c r="H43" s="63"/>
      <c r="I43" s="63"/>
      <c r="J43" s="63"/>
      <c r="K43" s="62"/>
    </row>
    <row r="44" spans="1:11" ht="15.75" customHeight="1" x14ac:dyDescent="0.25">
      <c r="A44" s="493"/>
      <c r="B44" s="493"/>
      <c r="C44" s="59"/>
      <c r="D44" s="60" t="s">
        <v>135</v>
      </c>
      <c r="E44" s="60" t="s">
        <v>136</v>
      </c>
      <c r="F44" s="61">
        <v>36</v>
      </c>
      <c r="G44" s="64"/>
      <c r="H44" s="63"/>
      <c r="I44" s="63"/>
      <c r="J44" s="63"/>
      <c r="K44" s="62"/>
    </row>
    <row r="45" spans="1:11" ht="15.75" customHeight="1" x14ac:dyDescent="0.25">
      <c r="A45" s="493"/>
      <c r="B45" s="493"/>
      <c r="C45" s="59" t="s">
        <v>50</v>
      </c>
      <c r="D45" s="492" t="s">
        <v>137</v>
      </c>
      <c r="E45" s="492"/>
      <c r="F45" s="61">
        <v>37</v>
      </c>
      <c r="G45" s="64"/>
      <c r="H45" s="63"/>
      <c r="I45" s="63"/>
      <c r="J45" s="63"/>
      <c r="K45" s="62"/>
    </row>
    <row r="46" spans="1:11" ht="15" customHeight="1" x14ac:dyDescent="0.25">
      <c r="A46" s="493"/>
      <c r="B46" s="493"/>
      <c r="C46" s="59" t="s">
        <v>59</v>
      </c>
      <c r="D46" s="492" t="s">
        <v>138</v>
      </c>
      <c r="E46" s="492"/>
      <c r="F46" s="61">
        <v>38</v>
      </c>
      <c r="G46" s="64"/>
      <c r="H46" s="63"/>
      <c r="I46" s="63"/>
      <c r="J46" s="63"/>
      <c r="K46" s="62"/>
    </row>
    <row r="47" spans="1:11" ht="15" customHeight="1" x14ac:dyDescent="0.25">
      <c r="A47" s="493"/>
      <c r="B47" s="493"/>
      <c r="C47" s="59" t="s">
        <v>61</v>
      </c>
      <c r="D47" s="492" t="s">
        <v>139</v>
      </c>
      <c r="E47" s="492"/>
      <c r="F47" s="61">
        <v>39</v>
      </c>
      <c r="G47" s="64"/>
      <c r="H47" s="63"/>
      <c r="I47" s="63"/>
      <c r="J47" s="63"/>
      <c r="K47" s="62"/>
    </row>
    <row r="48" spans="1:11" ht="25.5" customHeight="1" x14ac:dyDescent="0.25">
      <c r="A48" s="493"/>
      <c r="B48" s="493"/>
      <c r="C48" s="59" t="s">
        <v>140</v>
      </c>
      <c r="D48" s="499" t="s">
        <v>141</v>
      </c>
      <c r="E48" s="499"/>
      <c r="F48" s="61">
        <v>40</v>
      </c>
      <c r="G48" s="64"/>
      <c r="H48" s="63"/>
      <c r="I48" s="63"/>
      <c r="J48" s="63"/>
      <c r="K48" s="62"/>
    </row>
    <row r="49" spans="1:11" ht="22.5" customHeight="1" x14ac:dyDescent="0.25">
      <c r="A49" s="493"/>
      <c r="B49" s="493"/>
      <c r="C49" s="59" t="s">
        <v>11</v>
      </c>
      <c r="D49" s="499" t="s">
        <v>142</v>
      </c>
      <c r="E49" s="499"/>
      <c r="F49" s="61">
        <v>41</v>
      </c>
      <c r="G49" s="64"/>
      <c r="H49" s="63"/>
      <c r="I49" s="63"/>
      <c r="J49" s="63"/>
      <c r="K49" s="62"/>
    </row>
    <row r="50" spans="1:11" ht="22.5" customHeight="1" x14ac:dyDescent="0.25">
      <c r="A50" s="493"/>
      <c r="B50" s="493"/>
      <c r="C50" s="59" t="s">
        <v>143</v>
      </c>
      <c r="D50" s="499" t="s">
        <v>144</v>
      </c>
      <c r="E50" s="499"/>
      <c r="F50" s="61">
        <v>42</v>
      </c>
      <c r="G50" s="64"/>
      <c r="H50" s="63"/>
      <c r="I50" s="63"/>
      <c r="J50" s="63"/>
      <c r="K50" s="62"/>
    </row>
    <row r="51" spans="1:11" ht="21.75" customHeight="1" x14ac:dyDescent="0.25">
      <c r="A51" s="493"/>
      <c r="B51" s="493"/>
      <c r="C51" s="59"/>
      <c r="D51" s="68" t="s">
        <v>133</v>
      </c>
      <c r="E51" s="68" t="s">
        <v>145</v>
      </c>
      <c r="F51" s="61">
        <v>43</v>
      </c>
      <c r="G51" s="64"/>
      <c r="H51" s="63"/>
      <c r="I51" s="63"/>
      <c r="J51" s="63"/>
      <c r="K51" s="62"/>
    </row>
    <row r="52" spans="1:11" ht="15" x14ac:dyDescent="0.25">
      <c r="A52" s="493"/>
      <c r="B52" s="493"/>
      <c r="C52" s="59"/>
      <c r="D52" s="68" t="s">
        <v>135</v>
      </c>
      <c r="E52" s="68" t="s">
        <v>146</v>
      </c>
      <c r="F52" s="61">
        <v>44</v>
      </c>
      <c r="G52" s="64"/>
      <c r="H52" s="63"/>
      <c r="I52" s="63"/>
      <c r="J52" s="63"/>
      <c r="K52" s="62"/>
    </row>
    <row r="53" spans="1:11" ht="18" customHeight="1" x14ac:dyDescent="0.25">
      <c r="A53" s="493"/>
      <c r="B53" s="493"/>
      <c r="C53" s="59" t="s">
        <v>50</v>
      </c>
      <c r="D53" s="499" t="s">
        <v>147</v>
      </c>
      <c r="E53" s="499"/>
      <c r="F53" s="61">
        <v>45</v>
      </c>
      <c r="G53" s="64"/>
      <c r="H53" s="63"/>
      <c r="I53" s="63"/>
      <c r="J53" s="63"/>
      <c r="K53" s="62"/>
    </row>
    <row r="54" spans="1:11" ht="25.5" customHeight="1" x14ac:dyDescent="0.25">
      <c r="A54" s="493"/>
      <c r="B54" s="493"/>
      <c r="C54" s="59" t="s">
        <v>148</v>
      </c>
      <c r="D54" s="499" t="s">
        <v>295</v>
      </c>
      <c r="E54" s="499"/>
      <c r="F54" s="61">
        <v>46</v>
      </c>
      <c r="G54" s="64"/>
      <c r="H54" s="63"/>
      <c r="I54" s="63"/>
      <c r="J54" s="63"/>
      <c r="K54" s="62"/>
    </row>
    <row r="55" spans="1:11" ht="15" customHeight="1" x14ac:dyDescent="0.25">
      <c r="A55" s="493"/>
      <c r="B55" s="493"/>
      <c r="C55" s="59" t="s">
        <v>11</v>
      </c>
      <c r="D55" s="499" t="s">
        <v>149</v>
      </c>
      <c r="E55" s="499"/>
      <c r="F55" s="61">
        <v>47</v>
      </c>
      <c r="G55" s="64"/>
      <c r="H55" s="63"/>
      <c r="I55" s="63"/>
      <c r="J55" s="63"/>
      <c r="K55" s="62"/>
    </row>
    <row r="56" spans="1:11" ht="15" customHeight="1" x14ac:dyDescent="0.25">
      <c r="A56" s="493"/>
      <c r="B56" s="493"/>
      <c r="C56" s="59" t="s">
        <v>13</v>
      </c>
      <c r="D56" s="499" t="s">
        <v>150</v>
      </c>
      <c r="E56" s="499"/>
      <c r="F56" s="61">
        <v>48</v>
      </c>
      <c r="G56" s="64"/>
      <c r="H56" s="63"/>
      <c r="I56" s="63"/>
      <c r="J56" s="63"/>
      <c r="K56" s="62"/>
    </row>
    <row r="57" spans="1:11" ht="21" customHeight="1" x14ac:dyDescent="0.25">
      <c r="A57" s="493"/>
      <c r="B57" s="493"/>
      <c r="C57" s="59"/>
      <c r="D57" s="69" t="s">
        <v>133</v>
      </c>
      <c r="E57" s="69" t="s">
        <v>151</v>
      </c>
      <c r="F57" s="61">
        <v>49</v>
      </c>
      <c r="G57" s="64"/>
      <c r="H57" s="63"/>
      <c r="I57" s="63"/>
      <c r="J57" s="63"/>
      <c r="K57" s="62"/>
    </row>
    <row r="58" spans="1:11" ht="24" customHeight="1" x14ac:dyDescent="0.25">
      <c r="A58" s="493"/>
      <c r="B58" s="493"/>
      <c r="C58" s="59" t="s">
        <v>50</v>
      </c>
      <c r="D58" s="499" t="s">
        <v>152</v>
      </c>
      <c r="E58" s="499"/>
      <c r="F58" s="61">
        <v>50</v>
      </c>
      <c r="G58" s="64"/>
      <c r="H58" s="63"/>
      <c r="I58" s="63"/>
      <c r="J58" s="63"/>
      <c r="K58" s="62"/>
    </row>
    <row r="59" spans="1:11" ht="15" x14ac:dyDescent="0.25">
      <c r="A59" s="493"/>
      <c r="B59" s="493"/>
      <c r="C59" s="59"/>
      <c r="D59" s="69" t="s">
        <v>153</v>
      </c>
      <c r="E59" s="69" t="s">
        <v>154</v>
      </c>
      <c r="F59" s="61">
        <v>51</v>
      </c>
      <c r="G59" s="64"/>
      <c r="H59" s="63"/>
      <c r="I59" s="63"/>
      <c r="J59" s="63"/>
      <c r="K59" s="62"/>
    </row>
    <row r="60" spans="1:11" ht="15" customHeight="1" x14ac:dyDescent="0.25">
      <c r="A60" s="493"/>
      <c r="B60" s="493"/>
      <c r="C60" s="59"/>
      <c r="D60" s="69"/>
      <c r="E60" s="28" t="s">
        <v>155</v>
      </c>
      <c r="F60" s="61">
        <v>52</v>
      </c>
      <c r="G60" s="64"/>
      <c r="H60" s="63"/>
      <c r="I60" s="63"/>
      <c r="J60" s="63"/>
      <c r="K60" s="62"/>
    </row>
    <row r="61" spans="1:11" ht="15" x14ac:dyDescent="0.25">
      <c r="A61" s="493"/>
      <c r="B61" s="493"/>
      <c r="C61" s="59"/>
      <c r="D61" s="69" t="s">
        <v>156</v>
      </c>
      <c r="E61" s="69" t="s">
        <v>157</v>
      </c>
      <c r="F61" s="61">
        <v>53</v>
      </c>
      <c r="G61" s="64"/>
      <c r="H61" s="63"/>
      <c r="I61" s="63"/>
      <c r="J61" s="63"/>
      <c r="K61" s="62"/>
    </row>
    <row r="62" spans="1:11" ht="38.25" x14ac:dyDescent="0.25">
      <c r="A62" s="493"/>
      <c r="B62" s="493"/>
      <c r="C62" s="59"/>
      <c r="D62" s="69"/>
      <c r="E62" s="28" t="s">
        <v>158</v>
      </c>
      <c r="F62" s="61">
        <v>54</v>
      </c>
      <c r="G62" s="64"/>
      <c r="H62" s="63"/>
      <c r="I62" s="63"/>
      <c r="J62" s="63"/>
      <c r="K62" s="62"/>
    </row>
    <row r="63" spans="1:11" ht="39" customHeight="1" x14ac:dyDescent="0.25">
      <c r="A63" s="493"/>
      <c r="B63" s="493"/>
      <c r="C63" s="59"/>
      <c r="D63" s="69"/>
      <c r="E63" s="28" t="s">
        <v>159</v>
      </c>
      <c r="F63" s="61">
        <v>55</v>
      </c>
      <c r="G63" s="64"/>
      <c r="H63" s="63"/>
      <c r="I63" s="63"/>
      <c r="J63" s="63"/>
      <c r="K63" s="62"/>
    </row>
    <row r="64" spans="1:11" ht="15" x14ac:dyDescent="0.25">
      <c r="A64" s="493"/>
      <c r="B64" s="493"/>
      <c r="C64" s="59"/>
      <c r="D64" s="69"/>
      <c r="E64" s="28" t="s">
        <v>160</v>
      </c>
      <c r="F64" s="61">
        <v>56</v>
      </c>
      <c r="G64" s="64"/>
      <c r="H64" s="63"/>
      <c r="I64" s="63"/>
      <c r="J64" s="63"/>
      <c r="K64" s="62"/>
    </row>
    <row r="65" spans="1:11" ht="15" customHeight="1" x14ac:dyDescent="0.25">
      <c r="A65" s="493"/>
      <c r="B65" s="493"/>
      <c r="C65" s="59" t="s">
        <v>59</v>
      </c>
      <c r="D65" s="492" t="s">
        <v>296</v>
      </c>
      <c r="E65" s="492"/>
      <c r="F65" s="61">
        <v>57</v>
      </c>
      <c r="G65" s="64"/>
      <c r="H65" s="63"/>
      <c r="I65" s="63"/>
      <c r="J65" s="63"/>
      <c r="K65" s="62"/>
    </row>
    <row r="66" spans="1:11" ht="15" customHeight="1" x14ac:dyDescent="0.25">
      <c r="A66" s="493"/>
      <c r="B66" s="493"/>
      <c r="C66" s="59"/>
      <c r="D66" s="60" t="s">
        <v>161</v>
      </c>
      <c r="E66" s="70" t="s">
        <v>297</v>
      </c>
      <c r="F66" s="61">
        <v>58</v>
      </c>
      <c r="G66" s="64"/>
      <c r="H66" s="63"/>
      <c r="I66" s="63"/>
      <c r="J66" s="63"/>
      <c r="K66" s="62"/>
    </row>
    <row r="67" spans="1:11" ht="15" x14ac:dyDescent="0.25">
      <c r="A67" s="493"/>
      <c r="B67" s="493"/>
      <c r="C67" s="59"/>
      <c r="D67" s="60" t="s">
        <v>163</v>
      </c>
      <c r="E67" s="70" t="s">
        <v>298</v>
      </c>
      <c r="F67" s="61">
        <v>59</v>
      </c>
      <c r="G67" s="64"/>
      <c r="H67" s="63"/>
      <c r="I67" s="63"/>
      <c r="J67" s="63"/>
      <c r="K67" s="62"/>
    </row>
    <row r="68" spans="1:11" ht="26.25" x14ac:dyDescent="0.25">
      <c r="A68" s="493"/>
      <c r="B68" s="493"/>
      <c r="C68" s="59"/>
      <c r="D68" s="60" t="s">
        <v>165</v>
      </c>
      <c r="E68" s="70" t="s">
        <v>299</v>
      </c>
      <c r="F68" s="61">
        <v>60</v>
      </c>
      <c r="G68" s="64"/>
      <c r="H68" s="63"/>
      <c r="I68" s="63"/>
      <c r="J68" s="63"/>
      <c r="K68" s="62"/>
    </row>
    <row r="69" spans="1:11" ht="15" x14ac:dyDescent="0.25">
      <c r="A69" s="493"/>
      <c r="B69" s="493"/>
      <c r="C69" s="59"/>
      <c r="D69" s="60" t="s">
        <v>167</v>
      </c>
      <c r="E69" s="70" t="s">
        <v>300</v>
      </c>
      <c r="F69" s="61">
        <v>61</v>
      </c>
      <c r="G69" s="64"/>
      <c r="H69" s="63"/>
      <c r="I69" s="63"/>
      <c r="J69" s="63"/>
      <c r="K69" s="62"/>
    </row>
    <row r="70" spans="1:11" ht="15" customHeight="1" x14ac:dyDescent="0.25">
      <c r="A70" s="493"/>
      <c r="B70" s="493"/>
      <c r="C70" s="59" t="s">
        <v>61</v>
      </c>
      <c r="D70" s="492" t="s">
        <v>169</v>
      </c>
      <c r="E70" s="492"/>
      <c r="F70" s="61">
        <v>62</v>
      </c>
      <c r="G70" s="64"/>
      <c r="H70" s="63"/>
      <c r="I70" s="63"/>
      <c r="J70" s="63"/>
      <c r="K70" s="62"/>
    </row>
    <row r="71" spans="1:11" ht="15" customHeight="1" x14ac:dyDescent="0.25">
      <c r="A71" s="493"/>
      <c r="B71" s="493"/>
      <c r="C71" s="59" t="s">
        <v>107</v>
      </c>
      <c r="D71" s="492" t="s">
        <v>170</v>
      </c>
      <c r="E71" s="492"/>
      <c r="F71" s="61">
        <v>63</v>
      </c>
      <c r="G71" s="64"/>
      <c r="H71" s="63"/>
      <c r="I71" s="63"/>
      <c r="J71" s="63"/>
      <c r="K71" s="62"/>
    </row>
    <row r="72" spans="1:11" ht="15" customHeight="1" x14ac:dyDescent="0.25">
      <c r="A72" s="493"/>
      <c r="B72" s="493"/>
      <c r="C72" s="59"/>
      <c r="D72" s="492" t="s">
        <v>171</v>
      </c>
      <c r="E72" s="492"/>
      <c r="F72" s="61">
        <v>64</v>
      </c>
      <c r="G72" s="64"/>
      <c r="H72" s="63"/>
      <c r="I72" s="63"/>
      <c r="J72" s="63"/>
      <c r="K72" s="62"/>
    </row>
    <row r="73" spans="1:11" ht="15" customHeight="1" x14ac:dyDescent="0.25">
      <c r="A73" s="493"/>
      <c r="B73" s="493"/>
      <c r="C73" s="59"/>
      <c r="D73" s="502" t="s">
        <v>172</v>
      </c>
      <c r="E73" s="502"/>
      <c r="F73" s="61">
        <v>65</v>
      </c>
      <c r="G73" s="64"/>
      <c r="H73" s="63"/>
      <c r="I73" s="63"/>
      <c r="J73" s="63"/>
      <c r="K73" s="62"/>
    </row>
    <row r="74" spans="1:11" ht="15" customHeight="1" x14ac:dyDescent="0.25">
      <c r="A74" s="493"/>
      <c r="B74" s="493"/>
      <c r="C74" s="59"/>
      <c r="D74" s="502" t="s">
        <v>173</v>
      </c>
      <c r="E74" s="502"/>
      <c r="F74" s="61">
        <v>66</v>
      </c>
      <c r="G74" s="64"/>
      <c r="H74" s="63"/>
      <c r="I74" s="63"/>
      <c r="J74" s="63"/>
      <c r="K74" s="62"/>
    </row>
    <row r="75" spans="1:11" ht="15" customHeight="1" x14ac:dyDescent="0.25">
      <c r="A75" s="493"/>
      <c r="B75" s="493"/>
      <c r="C75" s="59" t="s">
        <v>174</v>
      </c>
      <c r="D75" s="492" t="s">
        <v>175</v>
      </c>
      <c r="E75" s="492"/>
      <c r="F75" s="61">
        <v>67</v>
      </c>
      <c r="G75" s="64"/>
      <c r="H75" s="63"/>
      <c r="I75" s="63"/>
      <c r="J75" s="63"/>
      <c r="K75" s="62"/>
    </row>
    <row r="76" spans="1:11" ht="15" customHeight="1" x14ac:dyDescent="0.25">
      <c r="A76" s="493"/>
      <c r="B76" s="493"/>
      <c r="C76" s="59" t="s">
        <v>176</v>
      </c>
      <c r="D76" s="492" t="s">
        <v>177</v>
      </c>
      <c r="E76" s="492"/>
      <c r="F76" s="61">
        <v>68</v>
      </c>
      <c r="G76" s="64"/>
      <c r="H76" s="63"/>
      <c r="I76" s="63"/>
      <c r="J76" s="63"/>
      <c r="K76" s="62"/>
    </row>
    <row r="77" spans="1:11" ht="15" customHeight="1" x14ac:dyDescent="0.25">
      <c r="A77" s="493"/>
      <c r="B77" s="493"/>
      <c r="C77" s="59" t="s">
        <v>178</v>
      </c>
      <c r="D77" s="492" t="s">
        <v>179</v>
      </c>
      <c r="E77" s="492"/>
      <c r="F77" s="61">
        <v>69</v>
      </c>
      <c r="G77" s="64"/>
      <c r="H77" s="63"/>
      <c r="I77" s="63"/>
      <c r="J77" s="63"/>
      <c r="K77" s="62"/>
    </row>
    <row r="78" spans="1:11" ht="15" x14ac:dyDescent="0.25">
      <c r="A78" s="493"/>
      <c r="B78" s="493"/>
      <c r="C78" s="59"/>
      <c r="D78" s="60" t="s">
        <v>180</v>
      </c>
      <c r="E78" s="60" t="s">
        <v>181</v>
      </c>
      <c r="F78" s="61">
        <v>70</v>
      </c>
      <c r="G78" s="64"/>
      <c r="H78" s="63"/>
      <c r="I78" s="63"/>
      <c r="J78" s="63"/>
      <c r="K78" s="62"/>
    </row>
    <row r="79" spans="1:11" ht="15" customHeight="1" x14ac:dyDescent="0.25">
      <c r="A79" s="493"/>
      <c r="B79" s="493"/>
      <c r="C79" s="59"/>
      <c r="D79" s="60" t="s">
        <v>182</v>
      </c>
      <c r="E79" s="60" t="s">
        <v>183</v>
      </c>
      <c r="F79" s="61">
        <v>71</v>
      </c>
      <c r="G79" s="64"/>
      <c r="H79" s="63"/>
      <c r="I79" s="63"/>
      <c r="J79" s="63"/>
      <c r="K79" s="62"/>
    </row>
    <row r="80" spans="1:11" ht="15" x14ac:dyDescent="0.25">
      <c r="A80" s="493"/>
      <c r="B80" s="493"/>
      <c r="C80" s="59"/>
      <c r="D80" s="60" t="s">
        <v>184</v>
      </c>
      <c r="E80" s="60" t="s">
        <v>185</v>
      </c>
      <c r="F80" s="61">
        <v>72</v>
      </c>
      <c r="G80" s="64"/>
      <c r="H80" s="63"/>
      <c r="I80" s="63"/>
      <c r="J80" s="63"/>
      <c r="K80" s="62"/>
    </row>
    <row r="81" spans="1:11" ht="15" customHeight="1" x14ac:dyDescent="0.25">
      <c r="A81" s="493"/>
      <c r="B81" s="493"/>
      <c r="C81" s="59"/>
      <c r="D81" s="60" t="s">
        <v>186</v>
      </c>
      <c r="E81" s="60" t="s">
        <v>187</v>
      </c>
      <c r="F81" s="61">
        <v>73</v>
      </c>
      <c r="G81" s="64"/>
      <c r="H81" s="63"/>
      <c r="I81" s="63"/>
      <c r="J81" s="63"/>
      <c r="K81" s="62"/>
    </row>
    <row r="82" spans="1:11" ht="17.25" customHeight="1" x14ac:dyDescent="0.25">
      <c r="A82" s="493"/>
      <c r="B82" s="493"/>
      <c r="C82" s="59"/>
      <c r="D82" s="60"/>
      <c r="E82" s="60" t="s">
        <v>188</v>
      </c>
      <c r="F82" s="61">
        <v>74</v>
      </c>
      <c r="G82" s="64"/>
      <c r="H82" s="63"/>
      <c r="I82" s="63"/>
      <c r="J82" s="63"/>
      <c r="K82" s="62"/>
    </row>
    <row r="83" spans="1:11" ht="17.25" customHeight="1" x14ac:dyDescent="0.25">
      <c r="A83" s="493"/>
      <c r="B83" s="493"/>
      <c r="C83" s="59"/>
      <c r="D83" s="60" t="s">
        <v>189</v>
      </c>
      <c r="E83" s="60" t="s">
        <v>190</v>
      </c>
      <c r="F83" s="61">
        <v>75</v>
      </c>
      <c r="G83" s="64"/>
      <c r="H83" s="63"/>
      <c r="I83" s="63"/>
      <c r="J83" s="63"/>
      <c r="K83" s="62"/>
    </row>
    <row r="84" spans="1:11" ht="38.25" x14ac:dyDescent="0.25">
      <c r="A84" s="493"/>
      <c r="B84" s="493"/>
      <c r="C84" s="59"/>
      <c r="D84" s="60" t="s">
        <v>191</v>
      </c>
      <c r="E84" s="60" t="s">
        <v>192</v>
      </c>
      <c r="F84" s="61">
        <v>76</v>
      </c>
      <c r="G84" s="64"/>
      <c r="H84" s="63"/>
      <c r="I84" s="63"/>
      <c r="J84" s="63"/>
      <c r="K84" s="62"/>
    </row>
    <row r="85" spans="1:11" ht="25.5" x14ac:dyDescent="0.25">
      <c r="A85" s="493"/>
      <c r="B85" s="493"/>
      <c r="C85" s="59"/>
      <c r="D85" s="60" t="s">
        <v>193</v>
      </c>
      <c r="E85" s="60" t="s">
        <v>194</v>
      </c>
      <c r="F85" s="61">
        <v>77</v>
      </c>
      <c r="G85" s="64"/>
      <c r="H85" s="63"/>
      <c r="I85" s="63"/>
      <c r="J85" s="63"/>
      <c r="K85" s="62"/>
    </row>
    <row r="86" spans="1:11" ht="15" customHeight="1" x14ac:dyDescent="0.25">
      <c r="A86" s="493"/>
      <c r="B86" s="493"/>
      <c r="C86" s="59" t="s">
        <v>195</v>
      </c>
      <c r="D86" s="492" t="s">
        <v>62</v>
      </c>
      <c r="E86" s="492"/>
      <c r="F86" s="61">
        <v>78</v>
      </c>
      <c r="G86" s="64"/>
      <c r="H86" s="63"/>
      <c r="I86" s="63"/>
      <c r="J86" s="63"/>
      <c r="K86" s="62"/>
    </row>
    <row r="87" spans="1:11" ht="25.5" customHeight="1" x14ac:dyDescent="0.25">
      <c r="A87" s="493"/>
      <c r="B87" s="493"/>
      <c r="C87" s="499" t="s">
        <v>196</v>
      </c>
      <c r="D87" s="499"/>
      <c r="E87" s="499"/>
      <c r="F87" s="61">
        <v>79</v>
      </c>
      <c r="G87" s="64"/>
      <c r="H87" s="63"/>
      <c r="I87" s="63"/>
      <c r="J87" s="63"/>
      <c r="K87" s="62"/>
    </row>
    <row r="88" spans="1:11" ht="27.75" customHeight="1" x14ac:dyDescent="0.25">
      <c r="A88" s="493"/>
      <c r="B88" s="493"/>
      <c r="C88" s="59" t="s">
        <v>11</v>
      </c>
      <c r="D88" s="503" t="s">
        <v>197</v>
      </c>
      <c r="E88" s="503"/>
      <c r="F88" s="61">
        <v>80</v>
      </c>
      <c r="G88" s="64"/>
      <c r="H88" s="63"/>
      <c r="I88" s="63"/>
      <c r="J88" s="63"/>
      <c r="K88" s="62"/>
    </row>
    <row r="89" spans="1:11" ht="15" customHeight="1" x14ac:dyDescent="0.25">
      <c r="A89" s="493"/>
      <c r="B89" s="493"/>
      <c r="C89" s="59" t="s">
        <v>13</v>
      </c>
      <c r="D89" s="501" t="s">
        <v>198</v>
      </c>
      <c r="E89" s="501"/>
      <c r="F89" s="61">
        <v>81</v>
      </c>
      <c r="G89" s="64"/>
      <c r="H89" s="63"/>
      <c r="I89" s="63"/>
      <c r="J89" s="63"/>
      <c r="K89" s="62"/>
    </row>
    <row r="90" spans="1:11" ht="15" customHeight="1" x14ac:dyDescent="0.25">
      <c r="A90" s="493"/>
      <c r="B90" s="493"/>
      <c r="C90" s="59" t="s">
        <v>50</v>
      </c>
      <c r="D90" s="501" t="s">
        <v>199</v>
      </c>
      <c r="E90" s="501"/>
      <c r="F90" s="61">
        <v>82</v>
      </c>
      <c r="G90" s="64"/>
      <c r="H90" s="63"/>
      <c r="I90" s="63"/>
      <c r="J90" s="63"/>
      <c r="K90" s="62"/>
    </row>
    <row r="91" spans="1:11" ht="15" customHeight="1" x14ac:dyDescent="0.25">
      <c r="A91" s="493"/>
      <c r="B91" s="493"/>
      <c r="C91" s="59" t="s">
        <v>59</v>
      </c>
      <c r="D91" s="501" t="s">
        <v>200</v>
      </c>
      <c r="E91" s="501"/>
      <c r="F91" s="61">
        <v>83</v>
      </c>
      <c r="G91" s="64"/>
      <c r="H91" s="63"/>
      <c r="I91" s="63"/>
      <c r="J91" s="63"/>
      <c r="K91" s="62"/>
    </row>
    <row r="92" spans="1:11" ht="16.5" customHeight="1" x14ac:dyDescent="0.25">
      <c r="A92" s="493"/>
      <c r="B92" s="493"/>
      <c r="C92" s="59" t="s">
        <v>61</v>
      </c>
      <c r="D92" s="501" t="s">
        <v>201</v>
      </c>
      <c r="E92" s="501"/>
      <c r="F92" s="61">
        <v>84</v>
      </c>
      <c r="G92" s="64"/>
      <c r="H92" s="63"/>
      <c r="I92" s="63"/>
      <c r="J92" s="63"/>
      <c r="K92" s="62"/>
    </row>
    <row r="93" spans="1:11" ht="15" customHeight="1" x14ac:dyDescent="0.25">
      <c r="A93" s="493"/>
      <c r="B93" s="493"/>
      <c r="C93" s="59" t="s">
        <v>107</v>
      </c>
      <c r="D93" s="501" t="s">
        <v>202</v>
      </c>
      <c r="E93" s="501"/>
      <c r="F93" s="61">
        <v>85</v>
      </c>
      <c r="G93" s="64"/>
      <c r="H93" s="63"/>
      <c r="I93" s="63"/>
      <c r="J93" s="63"/>
      <c r="K93" s="62"/>
    </row>
    <row r="94" spans="1:11" ht="24" customHeight="1" x14ac:dyDescent="0.25">
      <c r="A94" s="493"/>
      <c r="B94" s="493"/>
      <c r="C94" s="499" t="s">
        <v>203</v>
      </c>
      <c r="D94" s="499"/>
      <c r="E94" s="499"/>
      <c r="F94" s="61">
        <v>86</v>
      </c>
      <c r="G94" s="64"/>
      <c r="H94" s="63"/>
      <c r="I94" s="63"/>
      <c r="J94" s="63"/>
      <c r="K94" s="62"/>
    </row>
    <row r="95" spans="1:11" ht="15" customHeight="1" x14ac:dyDescent="0.25">
      <c r="A95" s="493"/>
      <c r="B95" s="493"/>
      <c r="C95" s="59" t="s">
        <v>23</v>
      </c>
      <c r="D95" s="499" t="s">
        <v>204</v>
      </c>
      <c r="E95" s="499"/>
      <c r="F95" s="61">
        <v>87</v>
      </c>
      <c r="G95" s="64"/>
      <c r="H95" s="63"/>
      <c r="I95" s="63"/>
      <c r="J95" s="63"/>
      <c r="K95" s="62"/>
    </row>
    <row r="96" spans="1:11" ht="15" customHeight="1" x14ac:dyDescent="0.25">
      <c r="A96" s="493"/>
      <c r="B96" s="493"/>
      <c r="C96" s="59" t="s">
        <v>24</v>
      </c>
      <c r="D96" s="492" t="s">
        <v>205</v>
      </c>
      <c r="E96" s="492"/>
      <c r="F96" s="61">
        <v>88</v>
      </c>
      <c r="G96" s="64"/>
      <c r="H96" s="63"/>
      <c r="I96" s="63"/>
      <c r="J96" s="63"/>
      <c r="K96" s="62"/>
    </row>
    <row r="97" spans="1:11" ht="15" customHeight="1" x14ac:dyDescent="0.25">
      <c r="A97" s="493"/>
      <c r="B97" s="493"/>
      <c r="C97" s="493"/>
      <c r="D97" s="492" t="s">
        <v>206</v>
      </c>
      <c r="E97" s="492"/>
      <c r="F97" s="61">
        <v>89</v>
      </c>
      <c r="G97" s="64"/>
      <c r="H97" s="63"/>
      <c r="I97" s="63"/>
      <c r="J97" s="63"/>
      <c r="K97" s="62"/>
    </row>
    <row r="98" spans="1:11" ht="15" customHeight="1" x14ac:dyDescent="0.25">
      <c r="A98" s="493"/>
      <c r="B98" s="493"/>
      <c r="C98" s="493"/>
      <c r="D98" s="492" t="s">
        <v>207</v>
      </c>
      <c r="E98" s="492"/>
      <c r="F98" s="61">
        <v>90</v>
      </c>
      <c r="G98" s="64"/>
      <c r="H98" s="63"/>
      <c r="I98" s="63"/>
      <c r="J98" s="63"/>
      <c r="K98" s="62"/>
    </row>
    <row r="99" spans="1:11" ht="15" customHeight="1" x14ac:dyDescent="0.25">
      <c r="A99" s="493"/>
      <c r="B99" s="493"/>
      <c r="C99" s="493"/>
      <c r="D99" s="492" t="s">
        <v>208</v>
      </c>
      <c r="E99" s="492"/>
      <c r="F99" s="61">
        <v>91</v>
      </c>
      <c r="G99" s="64"/>
      <c r="H99" s="63"/>
      <c r="I99" s="63"/>
      <c r="J99" s="63"/>
      <c r="K99" s="62"/>
    </row>
    <row r="100" spans="1:11" ht="15" customHeight="1" x14ac:dyDescent="0.25">
      <c r="A100" s="493"/>
      <c r="B100" s="493"/>
      <c r="C100" s="59" t="s">
        <v>26</v>
      </c>
      <c r="D100" s="492" t="s">
        <v>209</v>
      </c>
      <c r="E100" s="492"/>
      <c r="F100" s="61">
        <v>92</v>
      </c>
      <c r="G100" s="64"/>
      <c r="H100" s="63"/>
      <c r="I100" s="63"/>
      <c r="J100" s="71"/>
      <c r="K100" s="62"/>
    </row>
    <row r="101" spans="1:11" ht="15" customHeight="1" x14ac:dyDescent="0.25">
      <c r="A101" s="493"/>
      <c r="B101" s="493"/>
      <c r="C101" s="59"/>
      <c r="D101" s="492" t="s">
        <v>301</v>
      </c>
      <c r="E101" s="492"/>
      <c r="F101" s="61">
        <v>93</v>
      </c>
      <c r="G101" s="64"/>
      <c r="H101" s="63"/>
      <c r="I101" s="63"/>
      <c r="J101" s="71"/>
      <c r="K101" s="62"/>
    </row>
    <row r="102" spans="1:11" ht="27.75" customHeight="1" x14ac:dyDescent="0.25">
      <c r="A102" s="493"/>
      <c r="B102" s="493"/>
      <c r="C102" s="59"/>
      <c r="D102" s="60"/>
      <c r="E102" s="60" t="s">
        <v>210</v>
      </c>
      <c r="F102" s="61">
        <v>94</v>
      </c>
      <c r="G102" s="64"/>
      <c r="H102" s="63"/>
      <c r="I102" s="63"/>
      <c r="J102" s="71"/>
      <c r="K102" s="62"/>
    </row>
    <row r="103" spans="1:11" ht="30" customHeight="1" x14ac:dyDescent="0.25">
      <c r="A103" s="493"/>
      <c r="B103" s="493"/>
      <c r="C103" s="59"/>
      <c r="D103" s="60"/>
      <c r="E103" s="60" t="s">
        <v>211</v>
      </c>
      <c r="F103" s="61">
        <v>95</v>
      </c>
      <c r="G103" s="64"/>
      <c r="H103" s="63"/>
      <c r="I103" s="63"/>
      <c r="J103" s="71"/>
      <c r="K103" s="62"/>
    </row>
    <row r="104" spans="1:11" ht="15" customHeight="1" x14ac:dyDescent="0.25">
      <c r="A104" s="493"/>
      <c r="B104" s="493"/>
      <c r="C104" s="59"/>
      <c r="D104" s="492" t="s">
        <v>212</v>
      </c>
      <c r="E104" s="492"/>
      <c r="F104" s="61">
        <v>96</v>
      </c>
      <c r="G104" s="64"/>
      <c r="H104" s="63"/>
      <c r="I104" s="63"/>
      <c r="J104" s="71"/>
      <c r="K104" s="62"/>
    </row>
    <row r="105" spans="1:11" ht="15" customHeight="1" x14ac:dyDescent="0.25">
      <c r="A105" s="493"/>
      <c r="B105" s="493"/>
      <c r="C105" s="59"/>
      <c r="D105" s="492" t="s">
        <v>213</v>
      </c>
      <c r="E105" s="492"/>
      <c r="F105" s="61">
        <v>97</v>
      </c>
      <c r="G105" s="64"/>
      <c r="H105" s="63"/>
      <c r="I105" s="63"/>
      <c r="J105" s="71"/>
      <c r="K105" s="62"/>
    </row>
    <row r="106" spans="1:11" ht="15" customHeight="1" x14ac:dyDescent="0.25">
      <c r="A106" s="493"/>
      <c r="B106" s="493"/>
      <c r="C106" s="59"/>
      <c r="D106" s="492" t="s">
        <v>214</v>
      </c>
      <c r="E106" s="492"/>
      <c r="F106" s="61">
        <v>98</v>
      </c>
      <c r="G106" s="64"/>
      <c r="H106" s="63"/>
      <c r="I106" s="63"/>
      <c r="J106" s="71"/>
      <c r="K106" s="62"/>
    </row>
    <row r="107" spans="1:11" ht="15" customHeight="1" x14ac:dyDescent="0.25">
      <c r="A107" s="493"/>
      <c r="B107" s="493"/>
      <c r="C107" s="59"/>
      <c r="D107" s="492" t="s">
        <v>215</v>
      </c>
      <c r="E107" s="492"/>
      <c r="F107" s="61">
        <v>99</v>
      </c>
      <c r="G107" s="64"/>
      <c r="H107" s="63"/>
      <c r="I107" s="63"/>
      <c r="J107" s="71"/>
      <c r="K107" s="62"/>
    </row>
    <row r="108" spans="1:11" ht="15" customHeight="1" x14ac:dyDescent="0.25">
      <c r="A108" s="493"/>
      <c r="B108" s="493"/>
      <c r="C108" s="59" t="s">
        <v>28</v>
      </c>
      <c r="D108" s="492" t="s">
        <v>216</v>
      </c>
      <c r="E108" s="492"/>
      <c r="F108" s="61">
        <v>100</v>
      </c>
      <c r="G108" s="64"/>
      <c r="H108" s="63"/>
      <c r="I108" s="63"/>
      <c r="J108" s="71"/>
      <c r="K108" s="62"/>
    </row>
    <row r="109" spans="1:11" ht="15" customHeight="1" x14ac:dyDescent="0.25">
      <c r="A109" s="493"/>
      <c r="B109" s="493"/>
      <c r="C109" s="59"/>
      <c r="D109" s="492" t="s">
        <v>217</v>
      </c>
      <c r="E109" s="492"/>
      <c r="F109" s="61">
        <v>101</v>
      </c>
      <c r="G109" s="64"/>
      <c r="H109" s="63"/>
      <c r="I109" s="63"/>
      <c r="J109" s="71"/>
      <c r="K109" s="62"/>
    </row>
    <row r="110" spans="1:11" ht="28.5" customHeight="1" x14ac:dyDescent="0.25">
      <c r="A110" s="493"/>
      <c r="B110" s="493"/>
      <c r="C110" s="59"/>
      <c r="D110" s="492" t="s">
        <v>218</v>
      </c>
      <c r="E110" s="492"/>
      <c r="F110" s="61">
        <v>102</v>
      </c>
      <c r="G110" s="64"/>
      <c r="H110" s="63"/>
      <c r="I110" s="63"/>
      <c r="J110" s="71"/>
      <c r="K110" s="62"/>
    </row>
    <row r="111" spans="1:11" ht="47.1" customHeight="1" x14ac:dyDescent="0.25">
      <c r="A111" s="493"/>
      <c r="B111" s="493"/>
      <c r="C111" s="59"/>
      <c r="D111" s="492" t="s">
        <v>219</v>
      </c>
      <c r="E111" s="492"/>
      <c r="F111" s="61">
        <v>103</v>
      </c>
      <c r="G111" s="64"/>
      <c r="H111" s="63"/>
      <c r="I111" s="63"/>
      <c r="J111" s="71"/>
      <c r="K111" s="62"/>
    </row>
    <row r="112" spans="1:11" ht="39.6" customHeight="1" x14ac:dyDescent="0.25">
      <c r="A112" s="493"/>
      <c r="B112" s="493"/>
      <c r="C112" s="59" t="s">
        <v>31</v>
      </c>
      <c r="D112" s="492" t="s">
        <v>220</v>
      </c>
      <c r="E112" s="492"/>
      <c r="F112" s="61">
        <v>104</v>
      </c>
      <c r="G112" s="64"/>
      <c r="H112" s="63"/>
      <c r="I112" s="63"/>
      <c r="J112" s="71"/>
      <c r="K112" s="62"/>
    </row>
    <row r="113" spans="1:11" ht="15" customHeight="1" x14ac:dyDescent="0.25">
      <c r="A113" s="493"/>
      <c r="B113" s="493"/>
      <c r="C113" s="493"/>
      <c r="D113" s="492" t="s">
        <v>221</v>
      </c>
      <c r="E113" s="492"/>
      <c r="F113" s="61">
        <v>105</v>
      </c>
      <c r="G113" s="64"/>
      <c r="H113" s="63"/>
      <c r="I113" s="63"/>
      <c r="J113" s="71"/>
      <c r="K113" s="62"/>
    </row>
    <row r="114" spans="1:11" ht="15" customHeight="1" x14ac:dyDescent="0.25">
      <c r="A114" s="493"/>
      <c r="B114" s="493"/>
      <c r="C114" s="493"/>
      <c r="D114" s="60"/>
      <c r="E114" s="72" t="s">
        <v>222</v>
      </c>
      <c r="F114" s="61">
        <v>106</v>
      </c>
      <c r="G114" s="64"/>
      <c r="H114" s="63"/>
      <c r="I114" s="63"/>
      <c r="J114" s="71"/>
      <c r="K114" s="62"/>
    </row>
    <row r="115" spans="1:11" ht="15" customHeight="1" x14ac:dyDescent="0.25">
      <c r="A115" s="493"/>
      <c r="B115" s="493"/>
      <c r="C115" s="493"/>
      <c r="D115" s="60"/>
      <c r="E115" s="72" t="s">
        <v>223</v>
      </c>
      <c r="F115" s="61">
        <v>107</v>
      </c>
      <c r="G115" s="64"/>
      <c r="H115" s="63"/>
      <c r="I115" s="63"/>
      <c r="J115" s="71"/>
      <c r="K115" s="62"/>
    </row>
    <row r="116" spans="1:11" ht="15" customHeight="1" x14ac:dyDescent="0.25">
      <c r="A116" s="493"/>
      <c r="B116" s="493"/>
      <c r="C116" s="493"/>
      <c r="D116" s="492" t="s">
        <v>224</v>
      </c>
      <c r="E116" s="492"/>
      <c r="F116" s="61">
        <v>108</v>
      </c>
      <c r="G116" s="64"/>
      <c r="H116" s="63"/>
      <c r="I116" s="63"/>
      <c r="J116" s="71"/>
      <c r="K116" s="62"/>
    </row>
    <row r="117" spans="1:11" ht="15" customHeight="1" x14ac:dyDescent="0.25">
      <c r="A117" s="493"/>
      <c r="B117" s="493"/>
      <c r="C117" s="493"/>
      <c r="D117" s="60"/>
      <c r="E117" s="72" t="s">
        <v>222</v>
      </c>
      <c r="F117" s="61">
        <v>109</v>
      </c>
      <c r="G117" s="64"/>
      <c r="H117" s="63"/>
      <c r="I117" s="63"/>
      <c r="J117" s="71"/>
      <c r="K117" s="62"/>
    </row>
    <row r="118" spans="1:11" ht="15" customHeight="1" x14ac:dyDescent="0.25">
      <c r="A118" s="493"/>
      <c r="B118" s="493"/>
      <c r="C118" s="493"/>
      <c r="D118" s="60"/>
      <c r="E118" s="72" t="s">
        <v>223</v>
      </c>
      <c r="F118" s="61">
        <v>110</v>
      </c>
      <c r="G118" s="64"/>
      <c r="H118" s="63"/>
      <c r="I118" s="63"/>
      <c r="J118" s="71"/>
      <c r="K118" s="62"/>
    </row>
    <row r="119" spans="1:11" ht="15" customHeight="1" x14ac:dyDescent="0.25">
      <c r="A119" s="493"/>
      <c r="B119" s="493"/>
      <c r="C119" s="493"/>
      <c r="D119" s="492" t="s">
        <v>225</v>
      </c>
      <c r="E119" s="492"/>
      <c r="F119" s="61">
        <v>111</v>
      </c>
      <c r="G119" s="64"/>
      <c r="H119" s="63"/>
      <c r="I119" s="63"/>
      <c r="J119" s="71"/>
      <c r="K119" s="62"/>
    </row>
    <row r="120" spans="1:11" ht="15" customHeight="1" x14ac:dyDescent="0.25">
      <c r="A120" s="493"/>
      <c r="B120" s="493"/>
      <c r="C120" s="59"/>
      <c r="D120" s="492" t="s">
        <v>226</v>
      </c>
      <c r="E120" s="492"/>
      <c r="F120" s="61">
        <v>112</v>
      </c>
      <c r="G120" s="64"/>
      <c r="H120" s="63"/>
      <c r="I120" s="63"/>
      <c r="J120" s="71"/>
      <c r="K120" s="62"/>
    </row>
    <row r="121" spans="1:11" ht="15" customHeight="1" x14ac:dyDescent="0.25">
      <c r="A121" s="493"/>
      <c r="B121" s="493"/>
      <c r="C121" s="59" t="s">
        <v>33</v>
      </c>
      <c r="D121" s="492" t="s">
        <v>227</v>
      </c>
      <c r="E121" s="492"/>
      <c r="F121" s="61">
        <v>113</v>
      </c>
      <c r="G121" s="64"/>
      <c r="H121" s="63"/>
      <c r="I121" s="63"/>
      <c r="J121" s="63"/>
      <c r="K121" s="62"/>
    </row>
    <row r="122" spans="1:11" ht="15" customHeight="1" x14ac:dyDescent="0.25">
      <c r="A122" s="493"/>
      <c r="B122" s="493"/>
      <c r="C122" s="493"/>
      <c r="D122" s="492" t="s">
        <v>228</v>
      </c>
      <c r="E122" s="492"/>
      <c r="F122" s="61">
        <v>114</v>
      </c>
      <c r="G122" s="64"/>
      <c r="H122" s="63"/>
      <c r="I122" s="63"/>
      <c r="J122" s="63"/>
      <c r="K122" s="62"/>
    </row>
    <row r="123" spans="1:11" ht="15" customHeight="1" x14ac:dyDescent="0.25">
      <c r="A123" s="493"/>
      <c r="B123" s="493"/>
      <c r="C123" s="493"/>
      <c r="D123" s="492" t="s">
        <v>229</v>
      </c>
      <c r="E123" s="492"/>
      <c r="F123" s="61">
        <v>115</v>
      </c>
      <c r="G123" s="64"/>
      <c r="H123" s="63"/>
      <c r="I123" s="63"/>
      <c r="J123" s="63"/>
      <c r="K123" s="62"/>
    </row>
    <row r="124" spans="1:11" ht="15" customHeight="1" x14ac:dyDescent="0.25">
      <c r="A124" s="493"/>
      <c r="B124" s="493"/>
      <c r="C124" s="493"/>
      <c r="D124" s="492" t="s">
        <v>230</v>
      </c>
      <c r="E124" s="492"/>
      <c r="F124" s="61">
        <v>116</v>
      </c>
      <c r="G124" s="64"/>
      <c r="H124" s="63"/>
      <c r="I124" s="63"/>
      <c r="J124" s="63"/>
      <c r="K124" s="62"/>
    </row>
    <row r="125" spans="1:11" ht="15" customHeight="1" x14ac:dyDescent="0.25">
      <c r="A125" s="493"/>
      <c r="B125" s="493"/>
      <c r="C125" s="493"/>
      <c r="D125" s="492" t="s">
        <v>231</v>
      </c>
      <c r="E125" s="492"/>
      <c r="F125" s="61">
        <v>117</v>
      </c>
      <c r="G125" s="64"/>
      <c r="H125" s="63"/>
      <c r="I125" s="63"/>
      <c r="J125" s="63"/>
      <c r="K125" s="62"/>
    </row>
    <row r="126" spans="1:11" ht="15" customHeight="1" x14ac:dyDescent="0.25">
      <c r="A126" s="493"/>
      <c r="B126" s="493"/>
      <c r="C126" s="493"/>
      <c r="D126" s="492" t="s">
        <v>232</v>
      </c>
      <c r="E126" s="492"/>
      <c r="F126" s="61">
        <v>118</v>
      </c>
      <c r="G126" s="64"/>
      <c r="H126" s="63"/>
      <c r="I126" s="63"/>
      <c r="J126" s="63"/>
      <c r="K126" s="62"/>
    </row>
    <row r="127" spans="1:11" ht="15" customHeight="1" x14ac:dyDescent="0.25">
      <c r="A127" s="493"/>
      <c r="B127" s="493"/>
      <c r="C127" s="493"/>
      <c r="D127" s="492" t="s">
        <v>233</v>
      </c>
      <c r="E127" s="492"/>
      <c r="F127" s="61">
        <v>119</v>
      </c>
      <c r="G127" s="64"/>
      <c r="H127" s="63"/>
      <c r="I127" s="63"/>
      <c r="J127" s="63"/>
      <c r="K127" s="62"/>
    </row>
    <row r="128" spans="1:11" ht="24.75" customHeight="1" x14ac:dyDescent="0.25">
      <c r="A128" s="493"/>
      <c r="B128" s="493"/>
      <c r="C128" s="499" t="s">
        <v>234</v>
      </c>
      <c r="D128" s="499"/>
      <c r="E128" s="499"/>
      <c r="F128" s="61">
        <v>120</v>
      </c>
      <c r="G128" s="64"/>
      <c r="H128" s="63"/>
      <c r="I128" s="63"/>
      <c r="J128" s="63"/>
      <c r="K128" s="62"/>
    </row>
    <row r="129" spans="1:11" ht="15" customHeight="1" x14ac:dyDescent="0.25">
      <c r="A129" s="493"/>
      <c r="B129" s="493"/>
      <c r="C129" s="59" t="s">
        <v>11</v>
      </c>
      <c r="D129" s="492" t="s">
        <v>235</v>
      </c>
      <c r="E129" s="492"/>
      <c r="F129" s="61">
        <v>121</v>
      </c>
      <c r="G129" s="64"/>
      <c r="H129" s="63"/>
      <c r="I129" s="63"/>
      <c r="J129" s="63"/>
      <c r="K129" s="62"/>
    </row>
    <row r="130" spans="1:11" ht="15" customHeight="1" x14ac:dyDescent="0.25">
      <c r="A130" s="493"/>
      <c r="B130" s="493"/>
      <c r="C130" s="59"/>
      <c r="D130" s="492" t="s">
        <v>236</v>
      </c>
      <c r="E130" s="492"/>
      <c r="F130" s="61">
        <v>122</v>
      </c>
      <c r="G130" s="64"/>
      <c r="H130" s="63"/>
      <c r="I130" s="63"/>
      <c r="J130" s="63"/>
      <c r="K130" s="62"/>
    </row>
    <row r="131" spans="1:11" ht="15" customHeight="1" x14ac:dyDescent="0.25">
      <c r="A131" s="493"/>
      <c r="B131" s="493"/>
      <c r="C131" s="59"/>
      <c r="D131" s="492" t="s">
        <v>237</v>
      </c>
      <c r="E131" s="492"/>
      <c r="F131" s="61">
        <v>123</v>
      </c>
      <c r="G131" s="64"/>
      <c r="H131" s="63"/>
      <c r="I131" s="63"/>
      <c r="J131" s="63"/>
      <c r="K131" s="62"/>
    </row>
    <row r="132" spans="1:11" ht="15" customHeight="1" x14ac:dyDescent="0.25">
      <c r="A132" s="493"/>
      <c r="B132" s="493"/>
      <c r="C132" s="59" t="s">
        <v>13</v>
      </c>
      <c r="D132" s="492" t="s">
        <v>238</v>
      </c>
      <c r="E132" s="492"/>
      <c r="F132" s="61">
        <v>124</v>
      </c>
      <c r="G132" s="64"/>
      <c r="H132" s="63"/>
      <c r="I132" s="63"/>
      <c r="J132" s="63"/>
      <c r="K132" s="62"/>
    </row>
    <row r="133" spans="1:11" ht="15" customHeight="1" x14ac:dyDescent="0.25">
      <c r="A133" s="493"/>
      <c r="B133" s="493"/>
      <c r="C133" s="59" t="s">
        <v>50</v>
      </c>
      <c r="D133" s="492" t="s">
        <v>239</v>
      </c>
      <c r="E133" s="492"/>
      <c r="F133" s="61">
        <v>125</v>
      </c>
      <c r="G133" s="64"/>
      <c r="H133" s="63"/>
      <c r="I133" s="63"/>
      <c r="J133" s="63"/>
      <c r="K133" s="62"/>
    </row>
    <row r="134" spans="1:11" ht="15" customHeight="1" x14ac:dyDescent="0.25">
      <c r="A134" s="493"/>
      <c r="B134" s="493"/>
      <c r="C134" s="59" t="s">
        <v>59</v>
      </c>
      <c r="D134" s="492" t="s">
        <v>62</v>
      </c>
      <c r="E134" s="492"/>
      <c r="F134" s="61">
        <v>126</v>
      </c>
      <c r="G134" s="64"/>
      <c r="H134" s="63"/>
      <c r="I134" s="63"/>
      <c r="J134" s="63"/>
      <c r="K134" s="62"/>
    </row>
    <row r="135" spans="1:11" ht="27" customHeight="1" x14ac:dyDescent="0.25">
      <c r="A135" s="493"/>
      <c r="B135" s="493"/>
      <c r="C135" s="73" t="s">
        <v>61</v>
      </c>
      <c r="D135" s="492" t="s">
        <v>240</v>
      </c>
      <c r="E135" s="492"/>
      <c r="F135" s="61">
        <v>127</v>
      </c>
      <c r="G135" s="64"/>
      <c r="H135" s="63"/>
      <c r="I135" s="63"/>
      <c r="J135" s="63"/>
      <c r="K135" s="62"/>
    </row>
    <row r="136" spans="1:11" ht="15" customHeight="1" x14ac:dyDescent="0.25">
      <c r="A136" s="493"/>
      <c r="B136" s="493"/>
      <c r="C136" s="51" t="s">
        <v>241</v>
      </c>
      <c r="D136" s="500" t="s">
        <v>242</v>
      </c>
      <c r="E136" s="500"/>
      <c r="F136" s="61">
        <v>128</v>
      </c>
      <c r="G136" s="64"/>
      <c r="H136" s="63"/>
      <c r="I136" s="63"/>
      <c r="J136" s="63"/>
      <c r="K136" s="62"/>
    </row>
    <row r="137" spans="1:11" ht="15" x14ac:dyDescent="0.25">
      <c r="A137" s="493"/>
      <c r="B137" s="59"/>
      <c r="C137" s="74"/>
      <c r="D137" s="75" t="s">
        <v>109</v>
      </c>
      <c r="E137" s="76" t="s">
        <v>243</v>
      </c>
      <c r="F137" s="61">
        <v>129</v>
      </c>
      <c r="G137" s="64"/>
      <c r="H137" s="63"/>
      <c r="I137" s="63"/>
      <c r="J137" s="63"/>
      <c r="K137" s="62"/>
    </row>
    <row r="138" spans="1:11" ht="27" customHeight="1" x14ac:dyDescent="0.25">
      <c r="A138" s="493"/>
      <c r="B138" s="59"/>
      <c r="C138" s="77"/>
      <c r="D138" s="75" t="s">
        <v>244</v>
      </c>
      <c r="E138" s="72" t="s">
        <v>245</v>
      </c>
      <c r="F138" s="61">
        <v>130</v>
      </c>
      <c r="G138" s="64"/>
      <c r="H138" s="63"/>
      <c r="I138" s="63"/>
      <c r="J138" s="63"/>
      <c r="K138" s="62"/>
    </row>
    <row r="139" spans="1:11" ht="27" customHeight="1" x14ac:dyDescent="0.25">
      <c r="A139" s="493"/>
      <c r="B139" s="59"/>
      <c r="C139" s="77"/>
      <c r="D139" s="75" t="s">
        <v>246</v>
      </c>
      <c r="E139" s="78" t="s">
        <v>247</v>
      </c>
      <c r="F139" s="61" t="s">
        <v>248</v>
      </c>
      <c r="G139" s="64"/>
      <c r="H139" s="63"/>
      <c r="I139" s="63"/>
      <c r="J139" s="63"/>
      <c r="K139" s="62"/>
    </row>
    <row r="140" spans="1:11" ht="15" customHeight="1" x14ac:dyDescent="0.25">
      <c r="A140" s="493"/>
      <c r="B140" s="59"/>
      <c r="C140" s="77"/>
      <c r="D140" s="75" t="s">
        <v>111</v>
      </c>
      <c r="E140" s="76" t="s">
        <v>249</v>
      </c>
      <c r="F140" s="61">
        <v>131</v>
      </c>
      <c r="G140" s="64"/>
      <c r="H140" s="63"/>
      <c r="I140" s="63"/>
      <c r="J140" s="63"/>
      <c r="K140" s="62"/>
    </row>
    <row r="141" spans="1:11" ht="15" customHeight="1" x14ac:dyDescent="0.25">
      <c r="A141" s="493"/>
      <c r="B141" s="59"/>
      <c r="C141" s="59"/>
      <c r="D141" s="60" t="s">
        <v>250</v>
      </c>
      <c r="E141" s="60" t="s">
        <v>251</v>
      </c>
      <c r="F141" s="61">
        <v>132</v>
      </c>
      <c r="G141" s="64"/>
      <c r="H141" s="63"/>
      <c r="I141" s="63"/>
      <c r="J141" s="63"/>
      <c r="K141" s="62"/>
    </row>
    <row r="142" spans="1:11" ht="15" customHeight="1" x14ac:dyDescent="0.25">
      <c r="A142" s="493"/>
      <c r="B142" s="59"/>
      <c r="C142" s="59"/>
      <c r="D142" s="60"/>
      <c r="E142" s="60" t="s">
        <v>252</v>
      </c>
      <c r="F142" s="61">
        <v>133</v>
      </c>
      <c r="G142" s="64"/>
      <c r="H142" s="63"/>
      <c r="I142" s="63"/>
      <c r="J142" s="63"/>
      <c r="K142" s="62"/>
    </row>
    <row r="143" spans="1:11" ht="24.75" customHeight="1" x14ac:dyDescent="0.25">
      <c r="A143" s="493"/>
      <c r="B143" s="59"/>
      <c r="C143" s="59"/>
      <c r="D143" s="60"/>
      <c r="E143" s="60" t="s">
        <v>253</v>
      </c>
      <c r="F143" s="61">
        <v>134</v>
      </c>
      <c r="G143" s="64"/>
      <c r="H143" s="63"/>
      <c r="I143" s="63"/>
      <c r="J143" s="63"/>
      <c r="K143" s="62"/>
    </row>
    <row r="144" spans="1:11" ht="15" x14ac:dyDescent="0.25">
      <c r="A144" s="493"/>
      <c r="B144" s="59"/>
      <c r="C144" s="59"/>
      <c r="D144" s="60"/>
      <c r="E144" s="79" t="s">
        <v>254</v>
      </c>
      <c r="F144" s="61">
        <v>135</v>
      </c>
      <c r="G144" s="64"/>
      <c r="H144" s="63"/>
      <c r="I144" s="63"/>
      <c r="J144" s="63"/>
      <c r="K144" s="62"/>
    </row>
    <row r="145" spans="1:11" ht="15" customHeight="1" x14ac:dyDescent="0.25">
      <c r="A145" s="493"/>
      <c r="B145" s="59">
        <v>2</v>
      </c>
      <c r="C145" s="59"/>
      <c r="D145" s="492" t="s">
        <v>255</v>
      </c>
      <c r="E145" s="492"/>
      <c r="F145" s="61">
        <v>136</v>
      </c>
      <c r="G145" s="64"/>
      <c r="H145" s="63"/>
      <c r="I145" s="63"/>
      <c r="J145" s="63"/>
      <c r="K145" s="62"/>
    </row>
    <row r="146" spans="1:11" ht="15" customHeight="1" x14ac:dyDescent="0.25">
      <c r="A146" s="493"/>
      <c r="B146" s="493"/>
      <c r="C146" s="59" t="s">
        <v>11</v>
      </c>
      <c r="D146" s="492" t="s">
        <v>302</v>
      </c>
      <c r="E146" s="492"/>
      <c r="F146" s="61">
        <v>137</v>
      </c>
      <c r="G146" s="64"/>
      <c r="H146" s="63"/>
      <c r="I146" s="63"/>
      <c r="J146" s="63"/>
      <c r="K146" s="62"/>
    </row>
    <row r="147" spans="1:11" ht="15" customHeight="1" x14ac:dyDescent="0.25">
      <c r="A147" s="493"/>
      <c r="B147" s="493"/>
      <c r="C147" s="59"/>
      <c r="D147" s="60" t="s">
        <v>93</v>
      </c>
      <c r="E147" s="60" t="s">
        <v>257</v>
      </c>
      <c r="F147" s="61">
        <v>138</v>
      </c>
      <c r="G147" s="64"/>
      <c r="H147" s="63"/>
      <c r="I147" s="63"/>
      <c r="J147" s="63"/>
      <c r="K147" s="62"/>
    </row>
    <row r="148" spans="1:11" ht="15" customHeight="1" x14ac:dyDescent="0.25">
      <c r="A148" s="493"/>
      <c r="B148" s="493"/>
      <c r="C148" s="59"/>
      <c r="D148" s="60" t="s">
        <v>95</v>
      </c>
      <c r="E148" s="60" t="s">
        <v>258</v>
      </c>
      <c r="F148" s="61">
        <v>139</v>
      </c>
      <c r="G148" s="64"/>
      <c r="H148" s="63"/>
      <c r="I148" s="63"/>
      <c r="J148" s="63"/>
      <c r="K148" s="62"/>
    </row>
    <row r="149" spans="1:11" ht="12.75" customHeight="1" x14ac:dyDescent="0.2">
      <c r="A149" s="493"/>
      <c r="B149" s="493"/>
      <c r="C149" s="59" t="s">
        <v>13</v>
      </c>
      <c r="D149" s="492" t="s">
        <v>303</v>
      </c>
      <c r="E149" s="492"/>
      <c r="F149" s="61">
        <v>140</v>
      </c>
      <c r="G149" s="80"/>
      <c r="H149" s="80"/>
      <c r="I149" s="81"/>
      <c r="J149" s="82"/>
      <c r="K149" s="82"/>
    </row>
    <row r="150" spans="1:11" ht="12.75" customHeight="1" x14ac:dyDescent="0.2">
      <c r="A150" s="493"/>
      <c r="B150" s="493"/>
      <c r="C150" s="59"/>
      <c r="D150" s="60" t="s">
        <v>133</v>
      </c>
      <c r="E150" s="60" t="s">
        <v>257</v>
      </c>
      <c r="F150" s="61">
        <v>141</v>
      </c>
      <c r="G150" s="80"/>
      <c r="H150" s="80"/>
      <c r="I150" s="81"/>
      <c r="J150" s="82"/>
      <c r="K150" s="82"/>
    </row>
    <row r="151" spans="1:11" ht="12.75" customHeight="1" x14ac:dyDescent="0.2">
      <c r="A151" s="493"/>
      <c r="B151" s="493"/>
      <c r="C151" s="59"/>
      <c r="D151" s="60" t="s">
        <v>135</v>
      </c>
      <c r="E151" s="60" t="s">
        <v>258</v>
      </c>
      <c r="F151" s="61">
        <v>142</v>
      </c>
      <c r="G151" s="83"/>
      <c r="H151" s="83"/>
      <c r="I151" s="83"/>
      <c r="J151" s="83"/>
      <c r="K151" s="83"/>
    </row>
    <row r="152" spans="1:11" ht="16.5" customHeight="1" x14ac:dyDescent="0.2">
      <c r="A152" s="493"/>
      <c r="B152" s="493"/>
      <c r="C152" s="59" t="s">
        <v>50</v>
      </c>
      <c r="D152" s="492" t="s">
        <v>260</v>
      </c>
      <c r="E152" s="492"/>
      <c r="F152" s="61">
        <v>143</v>
      </c>
      <c r="G152" s="83"/>
      <c r="H152" s="83"/>
      <c r="I152" s="83"/>
      <c r="J152" s="83"/>
      <c r="K152" s="83"/>
    </row>
    <row r="153" spans="1:11" ht="12.75" customHeight="1" x14ac:dyDescent="0.2">
      <c r="A153" s="493"/>
      <c r="B153" s="59">
        <v>3</v>
      </c>
      <c r="C153" s="59"/>
      <c r="D153" s="492" t="s">
        <v>37</v>
      </c>
      <c r="E153" s="492"/>
      <c r="F153" s="61">
        <v>144</v>
      </c>
      <c r="G153" s="83"/>
      <c r="H153" s="83"/>
      <c r="I153" s="83"/>
      <c r="J153" s="83"/>
      <c r="K153" s="83"/>
    </row>
    <row r="154" spans="1:11" ht="12.75" customHeight="1" x14ac:dyDescent="0.2">
      <c r="A154" s="59" t="s">
        <v>38</v>
      </c>
      <c r="B154" s="59"/>
      <c r="C154" s="59"/>
      <c r="D154" s="492" t="s">
        <v>261</v>
      </c>
      <c r="E154" s="492"/>
      <c r="F154" s="61">
        <v>145</v>
      </c>
      <c r="G154" s="83"/>
      <c r="H154" s="83"/>
      <c r="I154" s="83"/>
      <c r="J154" s="83"/>
      <c r="K154" s="83"/>
    </row>
    <row r="155" spans="1:11" x14ac:dyDescent="0.2">
      <c r="A155" s="84"/>
      <c r="B155" s="84"/>
      <c r="C155" s="84"/>
      <c r="D155" s="85"/>
      <c r="E155" s="85" t="s">
        <v>262</v>
      </c>
      <c r="F155" s="61">
        <v>146</v>
      </c>
      <c r="G155" s="83"/>
      <c r="H155" s="83"/>
      <c r="I155" s="83"/>
      <c r="J155" s="83"/>
      <c r="K155" s="83"/>
    </row>
    <row r="156" spans="1:11" ht="12.75" customHeight="1" x14ac:dyDescent="0.2">
      <c r="A156" s="84"/>
      <c r="B156" s="84"/>
      <c r="C156" s="84"/>
      <c r="D156" s="85"/>
      <c r="E156" s="85" t="s">
        <v>263</v>
      </c>
      <c r="F156" s="61">
        <v>147</v>
      </c>
      <c r="G156" s="83"/>
      <c r="H156" s="83"/>
      <c r="I156" s="83"/>
      <c r="J156" s="83"/>
      <c r="K156" s="83"/>
    </row>
    <row r="157" spans="1:11" ht="12.75" customHeight="1" x14ac:dyDescent="0.2">
      <c r="A157" s="86" t="s">
        <v>39</v>
      </c>
      <c r="B157" s="87"/>
      <c r="C157" s="87"/>
      <c r="D157" s="497" t="s">
        <v>40</v>
      </c>
      <c r="E157" s="497"/>
      <c r="F157" s="61">
        <v>148</v>
      </c>
      <c r="G157" s="83"/>
      <c r="H157" s="83"/>
      <c r="I157" s="83"/>
      <c r="J157" s="83"/>
      <c r="K157" s="83"/>
    </row>
    <row r="158" spans="1:11" ht="15" customHeight="1" x14ac:dyDescent="0.2">
      <c r="A158" s="88" t="s">
        <v>41</v>
      </c>
      <c r="B158" s="89"/>
      <c r="C158" s="90"/>
      <c r="D158" s="497" t="s">
        <v>74</v>
      </c>
      <c r="E158" s="497"/>
      <c r="F158" s="61">
        <v>149</v>
      </c>
      <c r="G158" s="83"/>
      <c r="H158" s="83"/>
      <c r="I158" s="83"/>
      <c r="J158" s="83"/>
      <c r="K158" s="83"/>
    </row>
    <row r="159" spans="1:11" ht="12.75" customHeight="1" x14ac:dyDescent="0.2">
      <c r="A159" s="91" t="s">
        <v>52</v>
      </c>
      <c r="B159" s="92"/>
      <c r="C159" s="74"/>
      <c r="D159" s="497" t="s">
        <v>304</v>
      </c>
      <c r="E159" s="497"/>
      <c r="F159" s="61">
        <v>150</v>
      </c>
      <c r="G159" s="83"/>
      <c r="H159" s="83"/>
      <c r="I159" s="83"/>
      <c r="J159" s="83"/>
      <c r="K159" s="83"/>
    </row>
    <row r="160" spans="1:11" ht="15" customHeight="1" x14ac:dyDescent="0.2">
      <c r="A160" s="59" t="s">
        <v>54</v>
      </c>
      <c r="B160" s="83"/>
      <c r="C160" s="83"/>
      <c r="D160" s="93" t="s">
        <v>305</v>
      </c>
      <c r="E160" s="93"/>
      <c r="F160" s="83">
        <v>151</v>
      </c>
      <c r="G160" s="83"/>
      <c r="H160" s="83"/>
      <c r="I160" s="83"/>
      <c r="J160" s="83"/>
      <c r="K160" s="83"/>
    </row>
    <row r="161" spans="1:11" ht="14.25" customHeight="1" x14ac:dyDescent="0.2">
      <c r="A161" s="59" t="s">
        <v>63</v>
      </c>
      <c r="B161" s="83"/>
      <c r="C161" s="83"/>
      <c r="D161" s="498" t="s">
        <v>306</v>
      </c>
      <c r="E161" s="498"/>
      <c r="F161" s="83">
        <v>152</v>
      </c>
      <c r="G161" s="83"/>
      <c r="H161" s="83"/>
      <c r="I161" s="83"/>
      <c r="J161" s="83"/>
      <c r="K161" s="83"/>
    </row>
    <row r="165" spans="1:11" ht="15" customHeight="1" x14ac:dyDescent="0.2">
      <c r="E165" s="494" t="s">
        <v>76</v>
      </c>
      <c r="F165" s="494"/>
      <c r="I165" s="495" t="s">
        <v>307</v>
      </c>
      <c r="J165" s="495"/>
      <c r="K165" s="495"/>
    </row>
    <row r="166" spans="1:11" ht="15" customHeight="1" x14ac:dyDescent="0.25">
      <c r="I166" s="496" t="s">
        <v>278</v>
      </c>
      <c r="J166" s="496"/>
      <c r="K166" s="496"/>
    </row>
  </sheetData>
  <sheetProtection selectLockedCells="1" selectUnlockedCells="1"/>
  <mergeCells count="110">
    <mergeCell ref="A4:K4"/>
    <mergeCell ref="D9:E9"/>
    <mergeCell ref="A10:A36"/>
    <mergeCell ref="D10:E10"/>
    <mergeCell ref="B11:B21"/>
    <mergeCell ref="D11:E11"/>
    <mergeCell ref="D16:E16"/>
    <mergeCell ref="D17:E17"/>
    <mergeCell ref="C18:C19"/>
    <mergeCell ref="D20:E20"/>
    <mergeCell ref="D21:E21"/>
    <mergeCell ref="D22:E22"/>
    <mergeCell ref="D30:E30"/>
    <mergeCell ref="B31:B35"/>
    <mergeCell ref="D31:E31"/>
    <mergeCell ref="D32:E32"/>
    <mergeCell ref="D33:E33"/>
    <mergeCell ref="D34:E34"/>
    <mergeCell ref="D35:E35"/>
    <mergeCell ref="D36:E36"/>
    <mergeCell ref="B37:E37"/>
    <mergeCell ref="A38:A153"/>
    <mergeCell ref="C38:E38"/>
    <mergeCell ref="B39:B136"/>
    <mergeCell ref="C39:E39"/>
    <mergeCell ref="D40:E40"/>
    <mergeCell ref="D41:E41"/>
    <mergeCell ref="D42:E42"/>
    <mergeCell ref="D45:E45"/>
    <mergeCell ref="D46:E46"/>
    <mergeCell ref="D47:E47"/>
    <mergeCell ref="D48:E48"/>
    <mergeCell ref="D49:E49"/>
    <mergeCell ref="D50:E50"/>
    <mergeCell ref="D53:E53"/>
    <mergeCell ref="D54:E54"/>
    <mergeCell ref="D55:E55"/>
    <mergeCell ref="D56:E56"/>
    <mergeCell ref="D58:E58"/>
    <mergeCell ref="D65:E65"/>
    <mergeCell ref="D70:E70"/>
    <mergeCell ref="D71:E71"/>
    <mergeCell ref="D72:E72"/>
    <mergeCell ref="D73:E73"/>
    <mergeCell ref="D74:E74"/>
    <mergeCell ref="D75:E75"/>
    <mergeCell ref="D76:E76"/>
    <mergeCell ref="D77:E77"/>
    <mergeCell ref="D86:E86"/>
    <mergeCell ref="C87:E87"/>
    <mergeCell ref="D88:E88"/>
    <mergeCell ref="D89:E89"/>
    <mergeCell ref="D90:E90"/>
    <mergeCell ref="D91:E91"/>
    <mergeCell ref="D92:E92"/>
    <mergeCell ref="D93:E93"/>
    <mergeCell ref="C94:E94"/>
    <mergeCell ref="D95:E95"/>
    <mergeCell ref="D96:E96"/>
    <mergeCell ref="C97:C99"/>
    <mergeCell ref="D97:E97"/>
    <mergeCell ref="D98:E98"/>
    <mergeCell ref="D99:E99"/>
    <mergeCell ref="D100:E100"/>
    <mergeCell ref="D101:E101"/>
    <mergeCell ref="D104:E104"/>
    <mergeCell ref="D105:E105"/>
    <mergeCell ref="D106:E106"/>
    <mergeCell ref="D107:E107"/>
    <mergeCell ref="D108:E108"/>
    <mergeCell ref="D109:E109"/>
    <mergeCell ref="D110:E110"/>
    <mergeCell ref="D111:E111"/>
    <mergeCell ref="D112:E112"/>
    <mergeCell ref="C113:C119"/>
    <mergeCell ref="D113:E113"/>
    <mergeCell ref="D116:E116"/>
    <mergeCell ref="D119:E119"/>
    <mergeCell ref="D120:E120"/>
    <mergeCell ref="D121:E121"/>
    <mergeCell ref="C122:C127"/>
    <mergeCell ref="D122:E122"/>
    <mergeCell ref="D123:E123"/>
    <mergeCell ref="D124:E124"/>
    <mergeCell ref="D125:E125"/>
    <mergeCell ref="D126:E126"/>
    <mergeCell ref="D127:E127"/>
    <mergeCell ref="C128:E128"/>
    <mergeCell ref="D129:E129"/>
    <mergeCell ref="D130:E130"/>
    <mergeCell ref="D131:E131"/>
    <mergeCell ref="D132:E132"/>
    <mergeCell ref="D133:E133"/>
    <mergeCell ref="D134:E134"/>
    <mergeCell ref="D135:E135"/>
    <mergeCell ref="D136:E136"/>
    <mergeCell ref="D145:E145"/>
    <mergeCell ref="B146:B152"/>
    <mergeCell ref="D146:E146"/>
    <mergeCell ref="D149:E149"/>
    <mergeCell ref="D152:E152"/>
    <mergeCell ref="E165:F165"/>
    <mergeCell ref="I165:K165"/>
    <mergeCell ref="I166:K166"/>
    <mergeCell ref="D153:E153"/>
    <mergeCell ref="D154:E154"/>
    <mergeCell ref="D157:E157"/>
    <mergeCell ref="D158:E158"/>
    <mergeCell ref="D159:E159"/>
    <mergeCell ref="D161:E161"/>
  </mergeCells>
  <pageMargins left="0.55138888888888893" right="0.19652777777777777" top="0.2361111111111111" bottom="0.39305555555555555" header="0.51180555555555551" footer="0.19652777777777777"/>
  <pageSetup paperSize="9" scale="90" firstPageNumber="0" orientation="portrait" horizontalDpi="300" verticalDpi="300" r:id="rId1"/>
  <headerFooter alignWithMargins="0">
    <oddFooter>&amp;C&amp;8Pagina &amp;P din &amp;N&amp;R&amp;8Data &amp;D Ora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4"/>
  <sheetViews>
    <sheetView topLeftCell="A57" workbookViewId="0">
      <selection activeCell="D84" sqref="D84"/>
    </sheetView>
  </sheetViews>
  <sheetFormatPr defaultColWidth="11.42578125" defaultRowHeight="14.25" x14ac:dyDescent="0.2"/>
  <cols>
    <col min="1" max="1" width="4.140625" style="102" customWidth="1"/>
    <col min="2" max="2" width="3.7109375" style="102" customWidth="1"/>
    <col min="3" max="3" width="66.140625" style="103" customWidth="1"/>
    <col min="4" max="4" width="11.140625" style="102" customWidth="1"/>
    <col min="5" max="5" width="11.28515625" style="102" customWidth="1"/>
    <col min="6" max="6" width="11.140625" style="102" customWidth="1"/>
    <col min="7" max="7" width="10.42578125" style="102" customWidth="1"/>
    <col min="8" max="8" width="8.28515625" style="102" customWidth="1"/>
    <col min="9" max="9" width="9.7109375" style="102" customWidth="1"/>
    <col min="10" max="256" width="11.42578125" style="102"/>
    <col min="257" max="257" width="4.140625" style="102" customWidth="1"/>
    <col min="258" max="258" width="3.7109375" style="102" customWidth="1"/>
    <col min="259" max="259" width="66.140625" style="102" customWidth="1"/>
    <col min="260" max="260" width="11.140625" style="102" customWidth="1"/>
    <col min="261" max="261" width="11.28515625" style="102" customWidth="1"/>
    <col min="262" max="262" width="11.140625" style="102" customWidth="1"/>
    <col min="263" max="263" width="10.42578125" style="102" customWidth="1"/>
    <col min="264" max="264" width="8.28515625" style="102" customWidth="1"/>
    <col min="265" max="265" width="9.7109375" style="102" customWidth="1"/>
    <col min="266" max="512" width="11.42578125" style="102"/>
    <col min="513" max="513" width="4.140625" style="102" customWidth="1"/>
    <col min="514" max="514" width="3.7109375" style="102" customWidth="1"/>
    <col min="515" max="515" width="66.140625" style="102" customWidth="1"/>
    <col min="516" max="516" width="11.140625" style="102" customWidth="1"/>
    <col min="517" max="517" width="11.28515625" style="102" customWidth="1"/>
    <col min="518" max="518" width="11.140625" style="102" customWidth="1"/>
    <col min="519" max="519" width="10.42578125" style="102" customWidth="1"/>
    <col min="520" max="520" width="8.28515625" style="102" customWidth="1"/>
    <col min="521" max="521" width="9.7109375" style="102" customWidth="1"/>
    <col min="522" max="768" width="11.42578125" style="102"/>
    <col min="769" max="769" width="4.140625" style="102" customWidth="1"/>
    <col min="770" max="770" width="3.7109375" style="102" customWidth="1"/>
    <col min="771" max="771" width="66.140625" style="102" customWidth="1"/>
    <col min="772" max="772" width="11.140625" style="102" customWidth="1"/>
    <col min="773" max="773" width="11.28515625" style="102" customWidth="1"/>
    <col min="774" max="774" width="11.140625" style="102" customWidth="1"/>
    <col min="775" max="775" width="10.42578125" style="102" customWidth="1"/>
    <col min="776" max="776" width="8.28515625" style="102" customWidth="1"/>
    <col min="777" max="777" width="9.7109375" style="102" customWidth="1"/>
    <col min="778" max="1024" width="11.42578125" style="102"/>
    <col min="1025" max="1025" width="4.140625" style="102" customWidth="1"/>
    <col min="1026" max="1026" width="3.7109375" style="102" customWidth="1"/>
    <col min="1027" max="1027" width="66.140625" style="102" customWidth="1"/>
    <col min="1028" max="1028" width="11.140625" style="102" customWidth="1"/>
    <col min="1029" max="1029" width="11.28515625" style="102" customWidth="1"/>
    <col min="1030" max="1030" width="11.140625" style="102" customWidth="1"/>
    <col min="1031" max="1031" width="10.42578125" style="102" customWidth="1"/>
    <col min="1032" max="1032" width="8.28515625" style="102" customWidth="1"/>
    <col min="1033" max="1033" width="9.7109375" style="102" customWidth="1"/>
    <col min="1034" max="1280" width="11.42578125" style="102"/>
    <col min="1281" max="1281" width="4.140625" style="102" customWidth="1"/>
    <col min="1282" max="1282" width="3.7109375" style="102" customWidth="1"/>
    <col min="1283" max="1283" width="66.140625" style="102" customWidth="1"/>
    <col min="1284" max="1284" width="11.140625" style="102" customWidth="1"/>
    <col min="1285" max="1285" width="11.28515625" style="102" customWidth="1"/>
    <col min="1286" max="1286" width="11.140625" style="102" customWidth="1"/>
    <col min="1287" max="1287" width="10.42578125" style="102" customWidth="1"/>
    <col min="1288" max="1288" width="8.28515625" style="102" customWidth="1"/>
    <col min="1289" max="1289" width="9.7109375" style="102" customWidth="1"/>
    <col min="1290" max="1536" width="11.42578125" style="102"/>
    <col min="1537" max="1537" width="4.140625" style="102" customWidth="1"/>
    <col min="1538" max="1538" width="3.7109375" style="102" customWidth="1"/>
    <col min="1539" max="1539" width="66.140625" style="102" customWidth="1"/>
    <col min="1540" max="1540" width="11.140625" style="102" customWidth="1"/>
    <col min="1541" max="1541" width="11.28515625" style="102" customWidth="1"/>
    <col min="1542" max="1542" width="11.140625" style="102" customWidth="1"/>
    <col min="1543" max="1543" width="10.42578125" style="102" customWidth="1"/>
    <col min="1544" max="1544" width="8.28515625" style="102" customWidth="1"/>
    <col min="1545" max="1545" width="9.7109375" style="102" customWidth="1"/>
    <col min="1546" max="1792" width="11.42578125" style="102"/>
    <col min="1793" max="1793" width="4.140625" style="102" customWidth="1"/>
    <col min="1794" max="1794" width="3.7109375" style="102" customWidth="1"/>
    <col min="1795" max="1795" width="66.140625" style="102" customWidth="1"/>
    <col min="1796" max="1796" width="11.140625" style="102" customWidth="1"/>
    <col min="1797" max="1797" width="11.28515625" style="102" customWidth="1"/>
    <col min="1798" max="1798" width="11.140625" style="102" customWidth="1"/>
    <col min="1799" max="1799" width="10.42578125" style="102" customWidth="1"/>
    <col min="1800" max="1800" width="8.28515625" style="102" customWidth="1"/>
    <col min="1801" max="1801" width="9.7109375" style="102" customWidth="1"/>
    <col min="1802" max="2048" width="11.42578125" style="102"/>
    <col min="2049" max="2049" width="4.140625" style="102" customWidth="1"/>
    <col min="2050" max="2050" width="3.7109375" style="102" customWidth="1"/>
    <col min="2051" max="2051" width="66.140625" style="102" customWidth="1"/>
    <col min="2052" max="2052" width="11.140625" style="102" customWidth="1"/>
    <col min="2053" max="2053" width="11.28515625" style="102" customWidth="1"/>
    <col min="2054" max="2054" width="11.140625" style="102" customWidth="1"/>
    <col min="2055" max="2055" width="10.42578125" style="102" customWidth="1"/>
    <col min="2056" max="2056" width="8.28515625" style="102" customWidth="1"/>
    <col min="2057" max="2057" width="9.7109375" style="102" customWidth="1"/>
    <col min="2058" max="2304" width="11.42578125" style="102"/>
    <col min="2305" max="2305" width="4.140625" style="102" customWidth="1"/>
    <col min="2306" max="2306" width="3.7109375" style="102" customWidth="1"/>
    <col min="2307" max="2307" width="66.140625" style="102" customWidth="1"/>
    <col min="2308" max="2308" width="11.140625" style="102" customWidth="1"/>
    <col min="2309" max="2309" width="11.28515625" style="102" customWidth="1"/>
    <col min="2310" max="2310" width="11.140625" style="102" customWidth="1"/>
    <col min="2311" max="2311" width="10.42578125" style="102" customWidth="1"/>
    <col min="2312" max="2312" width="8.28515625" style="102" customWidth="1"/>
    <col min="2313" max="2313" width="9.7109375" style="102" customWidth="1"/>
    <col min="2314" max="2560" width="11.42578125" style="102"/>
    <col min="2561" max="2561" width="4.140625" style="102" customWidth="1"/>
    <col min="2562" max="2562" width="3.7109375" style="102" customWidth="1"/>
    <col min="2563" max="2563" width="66.140625" style="102" customWidth="1"/>
    <col min="2564" max="2564" width="11.140625" style="102" customWidth="1"/>
    <col min="2565" max="2565" width="11.28515625" style="102" customWidth="1"/>
    <col min="2566" max="2566" width="11.140625" style="102" customWidth="1"/>
    <col min="2567" max="2567" width="10.42578125" style="102" customWidth="1"/>
    <col min="2568" max="2568" width="8.28515625" style="102" customWidth="1"/>
    <col min="2569" max="2569" width="9.7109375" style="102" customWidth="1"/>
    <col min="2570" max="2816" width="11.42578125" style="102"/>
    <col min="2817" max="2817" width="4.140625" style="102" customWidth="1"/>
    <col min="2818" max="2818" width="3.7109375" style="102" customWidth="1"/>
    <col min="2819" max="2819" width="66.140625" style="102" customWidth="1"/>
    <col min="2820" max="2820" width="11.140625" style="102" customWidth="1"/>
    <col min="2821" max="2821" width="11.28515625" style="102" customWidth="1"/>
    <col min="2822" max="2822" width="11.140625" style="102" customWidth="1"/>
    <col min="2823" max="2823" width="10.42578125" style="102" customWidth="1"/>
    <col min="2824" max="2824" width="8.28515625" style="102" customWidth="1"/>
    <col min="2825" max="2825" width="9.7109375" style="102" customWidth="1"/>
    <col min="2826" max="3072" width="11.42578125" style="102"/>
    <col min="3073" max="3073" width="4.140625" style="102" customWidth="1"/>
    <col min="3074" max="3074" width="3.7109375" style="102" customWidth="1"/>
    <col min="3075" max="3075" width="66.140625" style="102" customWidth="1"/>
    <col min="3076" max="3076" width="11.140625" style="102" customWidth="1"/>
    <col min="3077" max="3077" width="11.28515625" style="102" customWidth="1"/>
    <col min="3078" max="3078" width="11.140625" style="102" customWidth="1"/>
    <col min="3079" max="3079" width="10.42578125" style="102" customWidth="1"/>
    <col min="3080" max="3080" width="8.28515625" style="102" customWidth="1"/>
    <col min="3081" max="3081" width="9.7109375" style="102" customWidth="1"/>
    <col min="3082" max="3328" width="11.42578125" style="102"/>
    <col min="3329" max="3329" width="4.140625" style="102" customWidth="1"/>
    <col min="3330" max="3330" width="3.7109375" style="102" customWidth="1"/>
    <col min="3331" max="3331" width="66.140625" style="102" customWidth="1"/>
    <col min="3332" max="3332" width="11.140625" style="102" customWidth="1"/>
    <col min="3333" max="3333" width="11.28515625" style="102" customWidth="1"/>
    <col min="3334" max="3334" width="11.140625" style="102" customWidth="1"/>
    <col min="3335" max="3335" width="10.42578125" style="102" customWidth="1"/>
    <col min="3336" max="3336" width="8.28515625" style="102" customWidth="1"/>
    <col min="3337" max="3337" width="9.7109375" style="102" customWidth="1"/>
    <col min="3338" max="3584" width="11.42578125" style="102"/>
    <col min="3585" max="3585" width="4.140625" style="102" customWidth="1"/>
    <col min="3586" max="3586" width="3.7109375" style="102" customWidth="1"/>
    <col min="3587" max="3587" width="66.140625" style="102" customWidth="1"/>
    <col min="3588" max="3588" width="11.140625" style="102" customWidth="1"/>
    <col min="3589" max="3589" width="11.28515625" style="102" customWidth="1"/>
    <col min="3590" max="3590" width="11.140625" style="102" customWidth="1"/>
    <col min="3591" max="3591" width="10.42578125" style="102" customWidth="1"/>
    <col min="3592" max="3592" width="8.28515625" style="102" customWidth="1"/>
    <col min="3593" max="3593" width="9.7109375" style="102" customWidth="1"/>
    <col min="3594" max="3840" width="11.42578125" style="102"/>
    <col min="3841" max="3841" width="4.140625" style="102" customWidth="1"/>
    <col min="3842" max="3842" width="3.7109375" style="102" customWidth="1"/>
    <col min="3843" max="3843" width="66.140625" style="102" customWidth="1"/>
    <col min="3844" max="3844" width="11.140625" style="102" customWidth="1"/>
    <col min="3845" max="3845" width="11.28515625" style="102" customWidth="1"/>
    <col min="3846" max="3846" width="11.140625" style="102" customWidth="1"/>
    <col min="3847" max="3847" width="10.42578125" style="102" customWidth="1"/>
    <col min="3848" max="3848" width="8.28515625" style="102" customWidth="1"/>
    <col min="3849" max="3849" width="9.7109375" style="102" customWidth="1"/>
    <col min="3850" max="4096" width="11.42578125" style="102"/>
    <col min="4097" max="4097" width="4.140625" style="102" customWidth="1"/>
    <col min="4098" max="4098" width="3.7109375" style="102" customWidth="1"/>
    <col min="4099" max="4099" width="66.140625" style="102" customWidth="1"/>
    <col min="4100" max="4100" width="11.140625" style="102" customWidth="1"/>
    <col min="4101" max="4101" width="11.28515625" style="102" customWidth="1"/>
    <col min="4102" max="4102" width="11.140625" style="102" customWidth="1"/>
    <col min="4103" max="4103" width="10.42578125" style="102" customWidth="1"/>
    <col min="4104" max="4104" width="8.28515625" style="102" customWidth="1"/>
    <col min="4105" max="4105" width="9.7109375" style="102" customWidth="1"/>
    <col min="4106" max="4352" width="11.42578125" style="102"/>
    <col min="4353" max="4353" width="4.140625" style="102" customWidth="1"/>
    <col min="4354" max="4354" width="3.7109375" style="102" customWidth="1"/>
    <col min="4355" max="4355" width="66.140625" style="102" customWidth="1"/>
    <col min="4356" max="4356" width="11.140625" style="102" customWidth="1"/>
    <col min="4357" max="4357" width="11.28515625" style="102" customWidth="1"/>
    <col min="4358" max="4358" width="11.140625" style="102" customWidth="1"/>
    <col min="4359" max="4359" width="10.42578125" style="102" customWidth="1"/>
    <col min="4360" max="4360" width="8.28515625" style="102" customWidth="1"/>
    <col min="4361" max="4361" width="9.7109375" style="102" customWidth="1"/>
    <col min="4362" max="4608" width="11.42578125" style="102"/>
    <col min="4609" max="4609" width="4.140625" style="102" customWidth="1"/>
    <col min="4610" max="4610" width="3.7109375" style="102" customWidth="1"/>
    <col min="4611" max="4611" width="66.140625" style="102" customWidth="1"/>
    <col min="4612" max="4612" width="11.140625" style="102" customWidth="1"/>
    <col min="4613" max="4613" width="11.28515625" style="102" customWidth="1"/>
    <col min="4614" max="4614" width="11.140625" style="102" customWidth="1"/>
    <col min="4615" max="4615" width="10.42578125" style="102" customWidth="1"/>
    <col min="4616" max="4616" width="8.28515625" style="102" customWidth="1"/>
    <col min="4617" max="4617" width="9.7109375" style="102" customWidth="1"/>
    <col min="4618" max="4864" width="11.42578125" style="102"/>
    <col min="4865" max="4865" width="4.140625" style="102" customWidth="1"/>
    <col min="4866" max="4866" width="3.7109375" style="102" customWidth="1"/>
    <col min="4867" max="4867" width="66.140625" style="102" customWidth="1"/>
    <col min="4868" max="4868" width="11.140625" style="102" customWidth="1"/>
    <col min="4869" max="4869" width="11.28515625" style="102" customWidth="1"/>
    <col min="4870" max="4870" width="11.140625" style="102" customWidth="1"/>
    <col min="4871" max="4871" width="10.42578125" style="102" customWidth="1"/>
    <col min="4872" max="4872" width="8.28515625" style="102" customWidth="1"/>
    <col min="4873" max="4873" width="9.7109375" style="102" customWidth="1"/>
    <col min="4874" max="5120" width="11.42578125" style="102"/>
    <col min="5121" max="5121" width="4.140625" style="102" customWidth="1"/>
    <col min="5122" max="5122" width="3.7109375" style="102" customWidth="1"/>
    <col min="5123" max="5123" width="66.140625" style="102" customWidth="1"/>
    <col min="5124" max="5124" width="11.140625" style="102" customWidth="1"/>
    <col min="5125" max="5125" width="11.28515625" style="102" customWidth="1"/>
    <col min="5126" max="5126" width="11.140625" style="102" customWidth="1"/>
    <col min="5127" max="5127" width="10.42578125" style="102" customWidth="1"/>
    <col min="5128" max="5128" width="8.28515625" style="102" customWidth="1"/>
    <col min="5129" max="5129" width="9.7109375" style="102" customWidth="1"/>
    <col min="5130" max="5376" width="11.42578125" style="102"/>
    <col min="5377" max="5377" width="4.140625" style="102" customWidth="1"/>
    <col min="5378" max="5378" width="3.7109375" style="102" customWidth="1"/>
    <col min="5379" max="5379" width="66.140625" style="102" customWidth="1"/>
    <col min="5380" max="5380" width="11.140625" style="102" customWidth="1"/>
    <col min="5381" max="5381" width="11.28515625" style="102" customWidth="1"/>
    <col min="5382" max="5382" width="11.140625" style="102" customWidth="1"/>
    <col min="5383" max="5383" width="10.42578125" style="102" customWidth="1"/>
    <col min="5384" max="5384" width="8.28515625" style="102" customWidth="1"/>
    <col min="5385" max="5385" width="9.7109375" style="102" customWidth="1"/>
    <col min="5386" max="5632" width="11.42578125" style="102"/>
    <col min="5633" max="5633" width="4.140625" style="102" customWidth="1"/>
    <col min="5634" max="5634" width="3.7109375" style="102" customWidth="1"/>
    <col min="5635" max="5635" width="66.140625" style="102" customWidth="1"/>
    <col min="5636" max="5636" width="11.140625" style="102" customWidth="1"/>
    <col min="5637" max="5637" width="11.28515625" style="102" customWidth="1"/>
    <col min="5638" max="5638" width="11.140625" style="102" customWidth="1"/>
    <col min="5639" max="5639" width="10.42578125" style="102" customWidth="1"/>
    <col min="5640" max="5640" width="8.28515625" style="102" customWidth="1"/>
    <col min="5641" max="5641" width="9.7109375" style="102" customWidth="1"/>
    <col min="5642" max="5888" width="11.42578125" style="102"/>
    <col min="5889" max="5889" width="4.140625" style="102" customWidth="1"/>
    <col min="5890" max="5890" width="3.7109375" style="102" customWidth="1"/>
    <col min="5891" max="5891" width="66.140625" style="102" customWidth="1"/>
    <col min="5892" max="5892" width="11.140625" style="102" customWidth="1"/>
    <col min="5893" max="5893" width="11.28515625" style="102" customWidth="1"/>
    <col min="5894" max="5894" width="11.140625" style="102" customWidth="1"/>
    <col min="5895" max="5895" width="10.42578125" style="102" customWidth="1"/>
    <col min="5896" max="5896" width="8.28515625" style="102" customWidth="1"/>
    <col min="5897" max="5897" width="9.7109375" style="102" customWidth="1"/>
    <col min="5898" max="6144" width="11.42578125" style="102"/>
    <col min="6145" max="6145" width="4.140625" style="102" customWidth="1"/>
    <col min="6146" max="6146" width="3.7109375" style="102" customWidth="1"/>
    <col min="6147" max="6147" width="66.140625" style="102" customWidth="1"/>
    <col min="6148" max="6148" width="11.140625" style="102" customWidth="1"/>
    <col min="6149" max="6149" width="11.28515625" style="102" customWidth="1"/>
    <col min="6150" max="6150" width="11.140625" style="102" customWidth="1"/>
    <col min="6151" max="6151" width="10.42578125" style="102" customWidth="1"/>
    <col min="6152" max="6152" width="8.28515625" style="102" customWidth="1"/>
    <col min="6153" max="6153" width="9.7109375" style="102" customWidth="1"/>
    <col min="6154" max="6400" width="11.42578125" style="102"/>
    <col min="6401" max="6401" width="4.140625" style="102" customWidth="1"/>
    <col min="6402" max="6402" width="3.7109375" style="102" customWidth="1"/>
    <col min="6403" max="6403" width="66.140625" style="102" customWidth="1"/>
    <col min="6404" max="6404" width="11.140625" style="102" customWidth="1"/>
    <col min="6405" max="6405" width="11.28515625" style="102" customWidth="1"/>
    <col min="6406" max="6406" width="11.140625" style="102" customWidth="1"/>
    <col min="6407" max="6407" width="10.42578125" style="102" customWidth="1"/>
    <col min="6408" max="6408" width="8.28515625" style="102" customWidth="1"/>
    <col min="6409" max="6409" width="9.7109375" style="102" customWidth="1"/>
    <col min="6410" max="6656" width="11.42578125" style="102"/>
    <col min="6657" max="6657" width="4.140625" style="102" customWidth="1"/>
    <col min="6658" max="6658" width="3.7109375" style="102" customWidth="1"/>
    <col min="6659" max="6659" width="66.140625" style="102" customWidth="1"/>
    <col min="6660" max="6660" width="11.140625" style="102" customWidth="1"/>
    <col min="6661" max="6661" width="11.28515625" style="102" customWidth="1"/>
    <col min="6662" max="6662" width="11.140625" style="102" customWidth="1"/>
    <col min="6663" max="6663" width="10.42578125" style="102" customWidth="1"/>
    <col min="6664" max="6664" width="8.28515625" style="102" customWidth="1"/>
    <col min="6665" max="6665" width="9.7109375" style="102" customWidth="1"/>
    <col min="6666" max="6912" width="11.42578125" style="102"/>
    <col min="6913" max="6913" width="4.140625" style="102" customWidth="1"/>
    <col min="6914" max="6914" width="3.7109375" style="102" customWidth="1"/>
    <col min="6915" max="6915" width="66.140625" style="102" customWidth="1"/>
    <col min="6916" max="6916" width="11.140625" style="102" customWidth="1"/>
    <col min="6917" max="6917" width="11.28515625" style="102" customWidth="1"/>
    <col min="6918" max="6918" width="11.140625" style="102" customWidth="1"/>
    <col min="6919" max="6919" width="10.42578125" style="102" customWidth="1"/>
    <col min="6920" max="6920" width="8.28515625" style="102" customWidth="1"/>
    <col min="6921" max="6921" width="9.7109375" style="102" customWidth="1"/>
    <col min="6922" max="7168" width="11.42578125" style="102"/>
    <col min="7169" max="7169" width="4.140625" style="102" customWidth="1"/>
    <col min="7170" max="7170" width="3.7109375" style="102" customWidth="1"/>
    <col min="7171" max="7171" width="66.140625" style="102" customWidth="1"/>
    <col min="7172" max="7172" width="11.140625" style="102" customWidth="1"/>
    <col min="7173" max="7173" width="11.28515625" style="102" customWidth="1"/>
    <col min="7174" max="7174" width="11.140625" style="102" customWidth="1"/>
    <col min="7175" max="7175" width="10.42578125" style="102" customWidth="1"/>
    <col min="7176" max="7176" width="8.28515625" style="102" customWidth="1"/>
    <col min="7177" max="7177" width="9.7109375" style="102" customWidth="1"/>
    <col min="7178" max="7424" width="11.42578125" style="102"/>
    <col min="7425" max="7425" width="4.140625" style="102" customWidth="1"/>
    <col min="7426" max="7426" width="3.7109375" style="102" customWidth="1"/>
    <col min="7427" max="7427" width="66.140625" style="102" customWidth="1"/>
    <col min="7428" max="7428" width="11.140625" style="102" customWidth="1"/>
    <col min="7429" max="7429" width="11.28515625" style="102" customWidth="1"/>
    <col min="7430" max="7430" width="11.140625" style="102" customWidth="1"/>
    <col min="7431" max="7431" width="10.42578125" style="102" customWidth="1"/>
    <col min="7432" max="7432" width="8.28515625" style="102" customWidth="1"/>
    <col min="7433" max="7433" width="9.7109375" style="102" customWidth="1"/>
    <col min="7434" max="7680" width="11.42578125" style="102"/>
    <col min="7681" max="7681" width="4.140625" style="102" customWidth="1"/>
    <col min="7682" max="7682" width="3.7109375" style="102" customWidth="1"/>
    <col min="7683" max="7683" width="66.140625" style="102" customWidth="1"/>
    <col min="7684" max="7684" width="11.140625" style="102" customWidth="1"/>
    <col min="7685" max="7685" width="11.28515625" style="102" customWidth="1"/>
    <col min="7686" max="7686" width="11.140625" style="102" customWidth="1"/>
    <col min="7687" max="7687" width="10.42578125" style="102" customWidth="1"/>
    <col min="7688" max="7688" width="8.28515625" style="102" customWidth="1"/>
    <col min="7689" max="7689" width="9.7109375" style="102" customWidth="1"/>
    <col min="7690" max="7936" width="11.42578125" style="102"/>
    <col min="7937" max="7937" width="4.140625" style="102" customWidth="1"/>
    <col min="7938" max="7938" width="3.7109375" style="102" customWidth="1"/>
    <col min="7939" max="7939" width="66.140625" style="102" customWidth="1"/>
    <col min="7940" max="7940" width="11.140625" style="102" customWidth="1"/>
    <col min="7941" max="7941" width="11.28515625" style="102" customWidth="1"/>
    <col min="7942" max="7942" width="11.140625" style="102" customWidth="1"/>
    <col min="7943" max="7943" width="10.42578125" style="102" customWidth="1"/>
    <col min="7944" max="7944" width="8.28515625" style="102" customWidth="1"/>
    <col min="7945" max="7945" width="9.7109375" style="102" customWidth="1"/>
    <col min="7946" max="8192" width="11.42578125" style="102"/>
    <col min="8193" max="8193" width="4.140625" style="102" customWidth="1"/>
    <col min="8194" max="8194" width="3.7109375" style="102" customWidth="1"/>
    <col min="8195" max="8195" width="66.140625" style="102" customWidth="1"/>
    <col min="8196" max="8196" width="11.140625" style="102" customWidth="1"/>
    <col min="8197" max="8197" width="11.28515625" style="102" customWidth="1"/>
    <col min="8198" max="8198" width="11.140625" style="102" customWidth="1"/>
    <col min="8199" max="8199" width="10.42578125" style="102" customWidth="1"/>
    <col min="8200" max="8200" width="8.28515625" style="102" customWidth="1"/>
    <col min="8201" max="8201" width="9.7109375" style="102" customWidth="1"/>
    <col min="8202" max="8448" width="11.42578125" style="102"/>
    <col min="8449" max="8449" width="4.140625" style="102" customWidth="1"/>
    <col min="8450" max="8450" width="3.7109375" style="102" customWidth="1"/>
    <col min="8451" max="8451" width="66.140625" style="102" customWidth="1"/>
    <col min="8452" max="8452" width="11.140625" style="102" customWidth="1"/>
    <col min="8453" max="8453" width="11.28515625" style="102" customWidth="1"/>
    <col min="8454" max="8454" width="11.140625" style="102" customWidth="1"/>
    <col min="8455" max="8455" width="10.42578125" style="102" customWidth="1"/>
    <col min="8456" max="8456" width="8.28515625" style="102" customWidth="1"/>
    <col min="8457" max="8457" width="9.7109375" style="102" customWidth="1"/>
    <col min="8458" max="8704" width="11.42578125" style="102"/>
    <col min="8705" max="8705" width="4.140625" style="102" customWidth="1"/>
    <col min="8706" max="8706" width="3.7109375" style="102" customWidth="1"/>
    <col min="8707" max="8707" width="66.140625" style="102" customWidth="1"/>
    <col min="8708" max="8708" width="11.140625" style="102" customWidth="1"/>
    <col min="8709" max="8709" width="11.28515625" style="102" customWidth="1"/>
    <col min="8710" max="8710" width="11.140625" style="102" customWidth="1"/>
    <col min="8711" max="8711" width="10.42578125" style="102" customWidth="1"/>
    <col min="8712" max="8712" width="8.28515625" style="102" customWidth="1"/>
    <col min="8713" max="8713" width="9.7109375" style="102" customWidth="1"/>
    <col min="8714" max="8960" width="11.42578125" style="102"/>
    <col min="8961" max="8961" width="4.140625" style="102" customWidth="1"/>
    <col min="8962" max="8962" width="3.7109375" style="102" customWidth="1"/>
    <col min="8963" max="8963" width="66.140625" style="102" customWidth="1"/>
    <col min="8964" max="8964" width="11.140625" style="102" customWidth="1"/>
    <col min="8965" max="8965" width="11.28515625" style="102" customWidth="1"/>
    <col min="8966" max="8966" width="11.140625" style="102" customWidth="1"/>
    <col min="8967" max="8967" width="10.42578125" style="102" customWidth="1"/>
    <col min="8968" max="8968" width="8.28515625" style="102" customWidth="1"/>
    <col min="8969" max="8969" width="9.7109375" style="102" customWidth="1"/>
    <col min="8970" max="9216" width="11.42578125" style="102"/>
    <col min="9217" max="9217" width="4.140625" style="102" customWidth="1"/>
    <col min="9218" max="9218" width="3.7109375" style="102" customWidth="1"/>
    <col min="9219" max="9219" width="66.140625" style="102" customWidth="1"/>
    <col min="9220" max="9220" width="11.140625" style="102" customWidth="1"/>
    <col min="9221" max="9221" width="11.28515625" style="102" customWidth="1"/>
    <col min="9222" max="9222" width="11.140625" style="102" customWidth="1"/>
    <col min="9223" max="9223" width="10.42578125" style="102" customWidth="1"/>
    <col min="9224" max="9224" width="8.28515625" style="102" customWidth="1"/>
    <col min="9225" max="9225" width="9.7109375" style="102" customWidth="1"/>
    <col min="9226" max="9472" width="11.42578125" style="102"/>
    <col min="9473" max="9473" width="4.140625" style="102" customWidth="1"/>
    <col min="9474" max="9474" width="3.7109375" style="102" customWidth="1"/>
    <col min="9475" max="9475" width="66.140625" style="102" customWidth="1"/>
    <col min="9476" max="9476" width="11.140625" style="102" customWidth="1"/>
    <col min="9477" max="9477" width="11.28515625" style="102" customWidth="1"/>
    <col min="9478" max="9478" width="11.140625" style="102" customWidth="1"/>
    <col min="9479" max="9479" width="10.42578125" style="102" customWidth="1"/>
    <col min="9480" max="9480" width="8.28515625" style="102" customWidth="1"/>
    <col min="9481" max="9481" width="9.7109375" style="102" customWidth="1"/>
    <col min="9482" max="9728" width="11.42578125" style="102"/>
    <col min="9729" max="9729" width="4.140625" style="102" customWidth="1"/>
    <col min="9730" max="9730" width="3.7109375" style="102" customWidth="1"/>
    <col min="9731" max="9731" width="66.140625" style="102" customWidth="1"/>
    <col min="9732" max="9732" width="11.140625" style="102" customWidth="1"/>
    <col min="9733" max="9733" width="11.28515625" style="102" customWidth="1"/>
    <col min="9734" max="9734" width="11.140625" style="102" customWidth="1"/>
    <col min="9735" max="9735" width="10.42578125" style="102" customWidth="1"/>
    <col min="9736" max="9736" width="8.28515625" style="102" customWidth="1"/>
    <col min="9737" max="9737" width="9.7109375" style="102" customWidth="1"/>
    <col min="9738" max="9984" width="11.42578125" style="102"/>
    <col min="9985" max="9985" width="4.140625" style="102" customWidth="1"/>
    <col min="9986" max="9986" width="3.7109375" style="102" customWidth="1"/>
    <col min="9987" max="9987" width="66.140625" style="102" customWidth="1"/>
    <col min="9988" max="9988" width="11.140625" style="102" customWidth="1"/>
    <col min="9989" max="9989" width="11.28515625" style="102" customWidth="1"/>
    <col min="9990" max="9990" width="11.140625" style="102" customWidth="1"/>
    <col min="9991" max="9991" width="10.42578125" style="102" customWidth="1"/>
    <col min="9992" max="9992" width="8.28515625" style="102" customWidth="1"/>
    <col min="9993" max="9993" width="9.7109375" style="102" customWidth="1"/>
    <col min="9994" max="10240" width="11.42578125" style="102"/>
    <col min="10241" max="10241" width="4.140625" style="102" customWidth="1"/>
    <col min="10242" max="10242" width="3.7109375" style="102" customWidth="1"/>
    <col min="10243" max="10243" width="66.140625" style="102" customWidth="1"/>
    <col min="10244" max="10244" width="11.140625" style="102" customWidth="1"/>
    <col min="10245" max="10245" width="11.28515625" style="102" customWidth="1"/>
    <col min="10246" max="10246" width="11.140625" style="102" customWidth="1"/>
    <col min="10247" max="10247" width="10.42578125" style="102" customWidth="1"/>
    <col min="10248" max="10248" width="8.28515625" style="102" customWidth="1"/>
    <col min="10249" max="10249" width="9.7109375" style="102" customWidth="1"/>
    <col min="10250" max="10496" width="11.42578125" style="102"/>
    <col min="10497" max="10497" width="4.140625" style="102" customWidth="1"/>
    <col min="10498" max="10498" width="3.7109375" style="102" customWidth="1"/>
    <col min="10499" max="10499" width="66.140625" style="102" customWidth="1"/>
    <col min="10500" max="10500" width="11.140625" style="102" customWidth="1"/>
    <col min="10501" max="10501" width="11.28515625" style="102" customWidth="1"/>
    <col min="10502" max="10502" width="11.140625" style="102" customWidth="1"/>
    <col min="10503" max="10503" width="10.42578125" style="102" customWidth="1"/>
    <col min="10504" max="10504" width="8.28515625" style="102" customWidth="1"/>
    <col min="10505" max="10505" width="9.7109375" style="102" customWidth="1"/>
    <col min="10506" max="10752" width="11.42578125" style="102"/>
    <col min="10753" max="10753" width="4.140625" style="102" customWidth="1"/>
    <col min="10754" max="10754" width="3.7109375" style="102" customWidth="1"/>
    <col min="10755" max="10755" width="66.140625" style="102" customWidth="1"/>
    <col min="10756" max="10756" width="11.140625" style="102" customWidth="1"/>
    <col min="10757" max="10757" width="11.28515625" style="102" customWidth="1"/>
    <col min="10758" max="10758" width="11.140625" style="102" customWidth="1"/>
    <col min="10759" max="10759" width="10.42578125" style="102" customWidth="1"/>
    <col min="10760" max="10760" width="8.28515625" style="102" customWidth="1"/>
    <col min="10761" max="10761" width="9.7109375" style="102" customWidth="1"/>
    <col min="10762" max="11008" width="11.42578125" style="102"/>
    <col min="11009" max="11009" width="4.140625" style="102" customWidth="1"/>
    <col min="11010" max="11010" width="3.7109375" style="102" customWidth="1"/>
    <col min="11011" max="11011" width="66.140625" style="102" customWidth="1"/>
    <col min="11012" max="11012" width="11.140625" style="102" customWidth="1"/>
    <col min="11013" max="11013" width="11.28515625" style="102" customWidth="1"/>
    <col min="11014" max="11014" width="11.140625" style="102" customWidth="1"/>
    <col min="11015" max="11015" width="10.42578125" style="102" customWidth="1"/>
    <col min="11016" max="11016" width="8.28515625" style="102" customWidth="1"/>
    <col min="11017" max="11017" width="9.7109375" style="102" customWidth="1"/>
    <col min="11018" max="11264" width="11.42578125" style="102"/>
    <col min="11265" max="11265" width="4.140625" style="102" customWidth="1"/>
    <col min="11266" max="11266" width="3.7109375" style="102" customWidth="1"/>
    <col min="11267" max="11267" width="66.140625" style="102" customWidth="1"/>
    <col min="11268" max="11268" width="11.140625" style="102" customWidth="1"/>
    <col min="11269" max="11269" width="11.28515625" style="102" customWidth="1"/>
    <col min="11270" max="11270" width="11.140625" style="102" customWidth="1"/>
    <col min="11271" max="11271" width="10.42578125" style="102" customWidth="1"/>
    <col min="11272" max="11272" width="8.28515625" style="102" customWidth="1"/>
    <col min="11273" max="11273" width="9.7109375" style="102" customWidth="1"/>
    <col min="11274" max="11520" width="11.42578125" style="102"/>
    <col min="11521" max="11521" width="4.140625" style="102" customWidth="1"/>
    <col min="11522" max="11522" width="3.7109375" style="102" customWidth="1"/>
    <col min="11523" max="11523" width="66.140625" style="102" customWidth="1"/>
    <col min="11524" max="11524" width="11.140625" style="102" customWidth="1"/>
    <col min="11525" max="11525" width="11.28515625" style="102" customWidth="1"/>
    <col min="11526" max="11526" width="11.140625" style="102" customWidth="1"/>
    <col min="11527" max="11527" width="10.42578125" style="102" customWidth="1"/>
    <col min="11528" max="11528" width="8.28515625" style="102" customWidth="1"/>
    <col min="11529" max="11529" width="9.7109375" style="102" customWidth="1"/>
    <col min="11530" max="11776" width="11.42578125" style="102"/>
    <col min="11777" max="11777" width="4.140625" style="102" customWidth="1"/>
    <col min="11778" max="11778" width="3.7109375" style="102" customWidth="1"/>
    <col min="11779" max="11779" width="66.140625" style="102" customWidth="1"/>
    <col min="11780" max="11780" width="11.140625" style="102" customWidth="1"/>
    <col min="11781" max="11781" width="11.28515625" style="102" customWidth="1"/>
    <col min="11782" max="11782" width="11.140625" style="102" customWidth="1"/>
    <col min="11783" max="11783" width="10.42578125" style="102" customWidth="1"/>
    <col min="11784" max="11784" width="8.28515625" style="102" customWidth="1"/>
    <col min="11785" max="11785" width="9.7109375" style="102" customWidth="1"/>
    <col min="11786" max="12032" width="11.42578125" style="102"/>
    <col min="12033" max="12033" width="4.140625" style="102" customWidth="1"/>
    <col min="12034" max="12034" width="3.7109375" style="102" customWidth="1"/>
    <col min="12035" max="12035" width="66.140625" style="102" customWidth="1"/>
    <col min="12036" max="12036" width="11.140625" style="102" customWidth="1"/>
    <col min="12037" max="12037" width="11.28515625" style="102" customWidth="1"/>
    <col min="12038" max="12038" width="11.140625" style="102" customWidth="1"/>
    <col min="12039" max="12039" width="10.42578125" style="102" customWidth="1"/>
    <col min="12040" max="12040" width="8.28515625" style="102" customWidth="1"/>
    <col min="12041" max="12041" width="9.7109375" style="102" customWidth="1"/>
    <col min="12042" max="12288" width="11.42578125" style="102"/>
    <col min="12289" max="12289" width="4.140625" style="102" customWidth="1"/>
    <col min="12290" max="12290" width="3.7109375" style="102" customWidth="1"/>
    <col min="12291" max="12291" width="66.140625" style="102" customWidth="1"/>
    <col min="12292" max="12292" width="11.140625" style="102" customWidth="1"/>
    <col min="12293" max="12293" width="11.28515625" style="102" customWidth="1"/>
    <col min="12294" max="12294" width="11.140625" style="102" customWidth="1"/>
    <col min="12295" max="12295" width="10.42578125" style="102" customWidth="1"/>
    <col min="12296" max="12296" width="8.28515625" style="102" customWidth="1"/>
    <col min="12297" max="12297" width="9.7109375" style="102" customWidth="1"/>
    <col min="12298" max="12544" width="11.42578125" style="102"/>
    <col min="12545" max="12545" width="4.140625" style="102" customWidth="1"/>
    <col min="12546" max="12546" width="3.7109375" style="102" customWidth="1"/>
    <col min="12547" max="12547" width="66.140625" style="102" customWidth="1"/>
    <col min="12548" max="12548" width="11.140625" style="102" customWidth="1"/>
    <col min="12549" max="12549" width="11.28515625" style="102" customWidth="1"/>
    <col min="12550" max="12550" width="11.140625" style="102" customWidth="1"/>
    <col min="12551" max="12551" width="10.42578125" style="102" customWidth="1"/>
    <col min="12552" max="12552" width="8.28515625" style="102" customWidth="1"/>
    <col min="12553" max="12553" width="9.7109375" style="102" customWidth="1"/>
    <col min="12554" max="12800" width="11.42578125" style="102"/>
    <col min="12801" max="12801" width="4.140625" style="102" customWidth="1"/>
    <col min="12802" max="12802" width="3.7109375" style="102" customWidth="1"/>
    <col min="12803" max="12803" width="66.140625" style="102" customWidth="1"/>
    <col min="12804" max="12804" width="11.140625" style="102" customWidth="1"/>
    <col min="12805" max="12805" width="11.28515625" style="102" customWidth="1"/>
    <col min="12806" max="12806" width="11.140625" style="102" customWidth="1"/>
    <col min="12807" max="12807" width="10.42578125" style="102" customWidth="1"/>
    <col min="12808" max="12808" width="8.28515625" style="102" customWidth="1"/>
    <col min="12809" max="12809" width="9.7109375" style="102" customWidth="1"/>
    <col min="12810" max="13056" width="11.42578125" style="102"/>
    <col min="13057" max="13057" width="4.140625" style="102" customWidth="1"/>
    <col min="13058" max="13058" width="3.7109375" style="102" customWidth="1"/>
    <col min="13059" max="13059" width="66.140625" style="102" customWidth="1"/>
    <col min="13060" max="13060" width="11.140625" style="102" customWidth="1"/>
    <col min="13061" max="13061" width="11.28515625" style="102" customWidth="1"/>
    <col min="13062" max="13062" width="11.140625" style="102" customWidth="1"/>
    <col min="13063" max="13063" width="10.42578125" style="102" customWidth="1"/>
    <col min="13064" max="13064" width="8.28515625" style="102" customWidth="1"/>
    <col min="13065" max="13065" width="9.7109375" style="102" customWidth="1"/>
    <col min="13066" max="13312" width="11.42578125" style="102"/>
    <col min="13313" max="13313" width="4.140625" style="102" customWidth="1"/>
    <col min="13314" max="13314" width="3.7109375" style="102" customWidth="1"/>
    <col min="13315" max="13315" width="66.140625" style="102" customWidth="1"/>
    <col min="13316" max="13316" width="11.140625" style="102" customWidth="1"/>
    <col min="13317" max="13317" width="11.28515625" style="102" customWidth="1"/>
    <col min="13318" max="13318" width="11.140625" style="102" customWidth="1"/>
    <col min="13319" max="13319" width="10.42578125" style="102" customWidth="1"/>
    <col min="13320" max="13320" width="8.28515625" style="102" customWidth="1"/>
    <col min="13321" max="13321" width="9.7109375" style="102" customWidth="1"/>
    <col min="13322" max="13568" width="11.42578125" style="102"/>
    <col min="13569" max="13569" width="4.140625" style="102" customWidth="1"/>
    <col min="13570" max="13570" width="3.7109375" style="102" customWidth="1"/>
    <col min="13571" max="13571" width="66.140625" style="102" customWidth="1"/>
    <col min="13572" max="13572" width="11.140625" style="102" customWidth="1"/>
    <col min="13573" max="13573" width="11.28515625" style="102" customWidth="1"/>
    <col min="13574" max="13574" width="11.140625" style="102" customWidth="1"/>
    <col min="13575" max="13575" width="10.42578125" style="102" customWidth="1"/>
    <col min="13576" max="13576" width="8.28515625" style="102" customWidth="1"/>
    <col min="13577" max="13577" width="9.7109375" style="102" customWidth="1"/>
    <col min="13578" max="13824" width="11.42578125" style="102"/>
    <col min="13825" max="13825" width="4.140625" style="102" customWidth="1"/>
    <col min="13826" max="13826" width="3.7109375" style="102" customWidth="1"/>
    <col min="13827" max="13827" width="66.140625" style="102" customWidth="1"/>
    <col min="13828" max="13828" width="11.140625" style="102" customWidth="1"/>
    <col min="13829" max="13829" width="11.28515625" style="102" customWidth="1"/>
    <col min="13830" max="13830" width="11.140625" style="102" customWidth="1"/>
    <col min="13831" max="13831" width="10.42578125" style="102" customWidth="1"/>
    <col min="13832" max="13832" width="8.28515625" style="102" customWidth="1"/>
    <col min="13833" max="13833" width="9.7109375" style="102" customWidth="1"/>
    <col min="13834" max="14080" width="11.42578125" style="102"/>
    <col min="14081" max="14081" width="4.140625" style="102" customWidth="1"/>
    <col min="14082" max="14082" width="3.7109375" style="102" customWidth="1"/>
    <col min="14083" max="14083" width="66.140625" style="102" customWidth="1"/>
    <col min="14084" max="14084" width="11.140625" style="102" customWidth="1"/>
    <col min="14085" max="14085" width="11.28515625" style="102" customWidth="1"/>
    <col min="14086" max="14086" width="11.140625" style="102" customWidth="1"/>
    <col min="14087" max="14087" width="10.42578125" style="102" customWidth="1"/>
    <col min="14088" max="14088" width="8.28515625" style="102" customWidth="1"/>
    <col min="14089" max="14089" width="9.7109375" style="102" customWidth="1"/>
    <col min="14090" max="14336" width="11.42578125" style="102"/>
    <col min="14337" max="14337" width="4.140625" style="102" customWidth="1"/>
    <col min="14338" max="14338" width="3.7109375" style="102" customWidth="1"/>
    <col min="14339" max="14339" width="66.140625" style="102" customWidth="1"/>
    <col min="14340" max="14340" width="11.140625" style="102" customWidth="1"/>
    <col min="14341" max="14341" width="11.28515625" style="102" customWidth="1"/>
    <col min="14342" max="14342" width="11.140625" style="102" customWidth="1"/>
    <col min="14343" max="14343" width="10.42578125" style="102" customWidth="1"/>
    <col min="14344" max="14344" width="8.28515625" style="102" customWidth="1"/>
    <col min="14345" max="14345" width="9.7109375" style="102" customWidth="1"/>
    <col min="14346" max="14592" width="11.42578125" style="102"/>
    <col min="14593" max="14593" width="4.140625" style="102" customWidth="1"/>
    <col min="14594" max="14594" width="3.7109375" style="102" customWidth="1"/>
    <col min="14595" max="14595" width="66.140625" style="102" customWidth="1"/>
    <col min="14596" max="14596" width="11.140625" style="102" customWidth="1"/>
    <col min="14597" max="14597" width="11.28515625" style="102" customWidth="1"/>
    <col min="14598" max="14598" width="11.140625" style="102" customWidth="1"/>
    <col min="14599" max="14599" width="10.42578125" style="102" customWidth="1"/>
    <col min="14600" max="14600" width="8.28515625" style="102" customWidth="1"/>
    <col min="14601" max="14601" width="9.7109375" style="102" customWidth="1"/>
    <col min="14602" max="14848" width="11.42578125" style="102"/>
    <col min="14849" max="14849" width="4.140625" style="102" customWidth="1"/>
    <col min="14850" max="14850" width="3.7109375" style="102" customWidth="1"/>
    <col min="14851" max="14851" width="66.140625" style="102" customWidth="1"/>
    <col min="14852" max="14852" width="11.140625" style="102" customWidth="1"/>
    <col min="14853" max="14853" width="11.28515625" style="102" customWidth="1"/>
    <col min="14854" max="14854" width="11.140625" style="102" customWidth="1"/>
    <col min="14855" max="14855" width="10.42578125" style="102" customWidth="1"/>
    <col min="14856" max="14856" width="8.28515625" style="102" customWidth="1"/>
    <col min="14857" max="14857" width="9.7109375" style="102" customWidth="1"/>
    <col min="14858" max="15104" width="11.42578125" style="102"/>
    <col min="15105" max="15105" width="4.140625" style="102" customWidth="1"/>
    <col min="15106" max="15106" width="3.7109375" style="102" customWidth="1"/>
    <col min="15107" max="15107" width="66.140625" style="102" customWidth="1"/>
    <col min="15108" max="15108" width="11.140625" style="102" customWidth="1"/>
    <col min="15109" max="15109" width="11.28515625" style="102" customWidth="1"/>
    <col min="15110" max="15110" width="11.140625" style="102" customWidth="1"/>
    <col min="15111" max="15111" width="10.42578125" style="102" customWidth="1"/>
    <col min="15112" max="15112" width="8.28515625" style="102" customWidth="1"/>
    <col min="15113" max="15113" width="9.7109375" style="102" customWidth="1"/>
    <col min="15114" max="15360" width="11.42578125" style="102"/>
    <col min="15361" max="15361" width="4.140625" style="102" customWidth="1"/>
    <col min="15362" max="15362" width="3.7109375" style="102" customWidth="1"/>
    <col min="15363" max="15363" width="66.140625" style="102" customWidth="1"/>
    <col min="15364" max="15364" width="11.140625" style="102" customWidth="1"/>
    <col min="15365" max="15365" width="11.28515625" style="102" customWidth="1"/>
    <col min="15366" max="15366" width="11.140625" style="102" customWidth="1"/>
    <col min="15367" max="15367" width="10.42578125" style="102" customWidth="1"/>
    <col min="15368" max="15368" width="8.28515625" style="102" customWidth="1"/>
    <col min="15369" max="15369" width="9.7109375" style="102" customWidth="1"/>
    <col min="15370" max="15616" width="11.42578125" style="102"/>
    <col min="15617" max="15617" width="4.140625" style="102" customWidth="1"/>
    <col min="15618" max="15618" width="3.7109375" style="102" customWidth="1"/>
    <col min="15619" max="15619" width="66.140625" style="102" customWidth="1"/>
    <col min="15620" max="15620" width="11.140625" style="102" customWidth="1"/>
    <col min="15621" max="15621" width="11.28515625" style="102" customWidth="1"/>
    <col min="15622" max="15622" width="11.140625" style="102" customWidth="1"/>
    <col min="15623" max="15623" width="10.42578125" style="102" customWidth="1"/>
    <col min="15624" max="15624" width="8.28515625" style="102" customWidth="1"/>
    <col min="15625" max="15625" width="9.7109375" style="102" customWidth="1"/>
    <col min="15626" max="15872" width="11.42578125" style="102"/>
    <col min="15873" max="15873" width="4.140625" style="102" customWidth="1"/>
    <col min="15874" max="15874" width="3.7109375" style="102" customWidth="1"/>
    <col min="15875" max="15875" width="66.140625" style="102" customWidth="1"/>
    <col min="15876" max="15876" width="11.140625" style="102" customWidth="1"/>
    <col min="15877" max="15877" width="11.28515625" style="102" customWidth="1"/>
    <col min="15878" max="15878" width="11.140625" style="102" customWidth="1"/>
    <col min="15879" max="15879" width="10.42578125" style="102" customWidth="1"/>
    <col min="15880" max="15880" width="8.28515625" style="102" customWidth="1"/>
    <col min="15881" max="15881" width="9.7109375" style="102" customWidth="1"/>
    <col min="15882" max="16128" width="11.42578125" style="102"/>
    <col min="16129" max="16129" width="4.140625" style="102" customWidth="1"/>
    <col min="16130" max="16130" width="3.7109375" style="102" customWidth="1"/>
    <col min="16131" max="16131" width="66.140625" style="102" customWidth="1"/>
    <col min="16132" max="16132" width="11.140625" style="102" customWidth="1"/>
    <col min="16133" max="16133" width="11.28515625" style="102" customWidth="1"/>
    <col min="16134" max="16134" width="11.140625" style="102" customWidth="1"/>
    <col min="16135" max="16135" width="10.42578125" style="102" customWidth="1"/>
    <col min="16136" max="16136" width="8.28515625" style="102" customWidth="1"/>
    <col min="16137" max="16137" width="9.7109375" style="102" customWidth="1"/>
    <col min="16138" max="16384" width="11.42578125" style="102"/>
  </cols>
  <sheetData>
    <row r="1" spans="1:15" ht="19.5" customHeight="1" x14ac:dyDescent="0.25">
      <c r="H1" s="104" t="s">
        <v>292</v>
      </c>
    </row>
    <row r="2" spans="1:15" ht="20.25" customHeight="1" x14ac:dyDescent="0.25">
      <c r="A2" s="504" t="s">
        <v>308</v>
      </c>
      <c r="B2" s="504"/>
      <c r="C2" s="504"/>
      <c r="D2" s="504"/>
      <c r="E2" s="504"/>
      <c r="F2" s="504"/>
      <c r="G2" s="504"/>
      <c r="H2" s="504"/>
    </row>
    <row r="3" spans="1:15" ht="9.75" hidden="1" customHeight="1" x14ac:dyDescent="0.2"/>
    <row r="4" spans="1:15" ht="17.25" customHeight="1" thickBot="1" x14ac:dyDescent="0.3">
      <c r="I4" s="105" t="s">
        <v>2</v>
      </c>
    </row>
    <row r="5" spans="1:15" ht="70.150000000000006" customHeight="1" x14ac:dyDescent="0.25">
      <c r="A5" s="505"/>
      <c r="B5" s="507"/>
      <c r="C5" s="509" t="s">
        <v>3</v>
      </c>
      <c r="D5" s="511" t="s">
        <v>309</v>
      </c>
      <c r="E5" s="511" t="s">
        <v>499</v>
      </c>
      <c r="F5" s="511"/>
      <c r="G5" s="513" t="s">
        <v>310</v>
      </c>
      <c r="H5" s="513"/>
      <c r="I5" s="507"/>
    </row>
    <row r="6" spans="1:15" ht="45.75" thickBot="1" x14ac:dyDescent="0.25">
      <c r="A6" s="506"/>
      <c r="B6" s="508"/>
      <c r="C6" s="510"/>
      <c r="D6" s="512"/>
      <c r="E6" s="344" t="s">
        <v>286</v>
      </c>
      <c r="F6" s="344" t="s">
        <v>500</v>
      </c>
      <c r="G6" s="344" t="s">
        <v>501</v>
      </c>
      <c r="H6" s="344" t="s">
        <v>459</v>
      </c>
      <c r="I6" s="193" t="s">
        <v>502</v>
      </c>
    </row>
    <row r="7" spans="1:15" ht="15.75" thickBot="1" x14ac:dyDescent="0.3">
      <c r="A7" s="194">
        <v>0</v>
      </c>
      <c r="B7" s="195">
        <v>1</v>
      </c>
      <c r="C7" s="345">
        <v>2</v>
      </c>
      <c r="D7" s="196">
        <v>3</v>
      </c>
      <c r="E7" s="196">
        <v>4</v>
      </c>
      <c r="F7" s="196">
        <v>5</v>
      </c>
      <c r="G7" s="197">
        <v>6</v>
      </c>
      <c r="H7" s="197">
        <v>7</v>
      </c>
      <c r="I7" s="195">
        <v>8</v>
      </c>
    </row>
    <row r="8" spans="1:15" ht="15" x14ac:dyDescent="0.25">
      <c r="A8" s="198" t="s">
        <v>311</v>
      </c>
      <c r="B8" s="346"/>
      <c r="C8" s="347" t="s">
        <v>64</v>
      </c>
      <c r="D8" s="171"/>
      <c r="E8" s="275">
        <f>E9+E12+E13+E16</f>
        <v>2700</v>
      </c>
      <c r="F8" s="275">
        <f>F9</f>
        <v>1497</v>
      </c>
      <c r="G8" s="199">
        <f>G9+G12+G13+G16</f>
        <v>2800</v>
      </c>
      <c r="H8" s="199">
        <f>G8*3/100+G8</f>
        <v>2884</v>
      </c>
      <c r="I8" s="200">
        <f>I9</f>
        <v>2970.52</v>
      </c>
      <c r="N8" s="106"/>
    </row>
    <row r="9" spans="1:15" ht="15" x14ac:dyDescent="0.25">
      <c r="A9" s="107"/>
      <c r="B9" s="348">
        <v>1</v>
      </c>
      <c r="C9" s="349" t="s">
        <v>312</v>
      </c>
      <c r="D9" s="172"/>
      <c r="E9" s="173">
        <f>E10+E11</f>
        <v>2700</v>
      </c>
      <c r="F9" s="275">
        <f>F10</f>
        <v>1497</v>
      </c>
      <c r="G9" s="173">
        <f>G10+G11</f>
        <v>2800</v>
      </c>
      <c r="H9" s="173">
        <f>H8</f>
        <v>2884</v>
      </c>
      <c r="I9" s="201">
        <f>I10</f>
        <v>2970.52</v>
      </c>
      <c r="N9" s="106"/>
    </row>
    <row r="10" spans="1:15" ht="15" x14ac:dyDescent="0.25">
      <c r="A10" s="107"/>
      <c r="B10" s="348"/>
      <c r="C10" s="349" t="s">
        <v>313</v>
      </c>
      <c r="D10" s="172"/>
      <c r="E10" s="129">
        <v>2700</v>
      </c>
      <c r="F10" s="350">
        <f>F19</f>
        <v>1497</v>
      </c>
      <c r="G10" s="129">
        <v>2800</v>
      </c>
      <c r="H10" s="129">
        <f>H9</f>
        <v>2884</v>
      </c>
      <c r="I10" s="202">
        <f>I19</f>
        <v>2970.52</v>
      </c>
      <c r="K10" s="203"/>
    </row>
    <row r="11" spans="1:15" ht="15" x14ac:dyDescent="0.25">
      <c r="A11" s="107"/>
      <c r="B11" s="348"/>
      <c r="C11" s="349" t="s">
        <v>314</v>
      </c>
      <c r="D11" s="172"/>
      <c r="E11" s="129">
        <v>0</v>
      </c>
      <c r="F11" s="275">
        <f t="shared" ref="F11:F48" si="0">E11</f>
        <v>0</v>
      </c>
      <c r="G11" s="129"/>
      <c r="H11" s="129"/>
      <c r="I11" s="202"/>
      <c r="O11" s="106"/>
    </row>
    <row r="12" spans="1:15" ht="15" x14ac:dyDescent="0.25">
      <c r="A12" s="107"/>
      <c r="B12" s="348">
        <v>2</v>
      </c>
      <c r="C12" s="349" t="s">
        <v>65</v>
      </c>
      <c r="D12" s="172"/>
      <c r="E12" s="173"/>
      <c r="F12" s="275">
        <f t="shared" si="0"/>
        <v>0</v>
      </c>
      <c r="G12" s="173"/>
      <c r="H12" s="173"/>
      <c r="I12" s="201"/>
      <c r="K12" s="203"/>
    </row>
    <row r="13" spans="1:15" ht="15" x14ac:dyDescent="0.25">
      <c r="A13" s="107"/>
      <c r="B13" s="348">
        <v>3</v>
      </c>
      <c r="C13" s="349" t="s">
        <v>315</v>
      </c>
      <c r="D13" s="172"/>
      <c r="E13" s="173">
        <f>E14</f>
        <v>0</v>
      </c>
      <c r="F13" s="275">
        <f t="shared" si="0"/>
        <v>0</v>
      </c>
      <c r="G13" s="173"/>
      <c r="H13" s="173"/>
      <c r="I13" s="201"/>
    </row>
    <row r="14" spans="1:15" ht="15" x14ac:dyDescent="0.25">
      <c r="A14" s="107"/>
      <c r="B14" s="348"/>
      <c r="C14" s="349" t="s">
        <v>316</v>
      </c>
      <c r="D14" s="172"/>
      <c r="E14" s="129">
        <v>0</v>
      </c>
      <c r="F14" s="350">
        <f t="shared" si="0"/>
        <v>0</v>
      </c>
      <c r="G14" s="129"/>
      <c r="H14" s="129"/>
      <c r="I14" s="202"/>
    </row>
    <row r="15" spans="1:15" ht="15" x14ac:dyDescent="0.25">
      <c r="A15" s="107"/>
      <c r="B15" s="348"/>
      <c r="C15" s="349" t="s">
        <v>317</v>
      </c>
      <c r="D15" s="172"/>
      <c r="E15" s="129"/>
      <c r="F15" s="275">
        <f t="shared" si="0"/>
        <v>0</v>
      </c>
      <c r="G15" s="129"/>
      <c r="H15" s="129"/>
      <c r="I15" s="202"/>
      <c r="J15" s="128"/>
      <c r="K15" s="203"/>
    </row>
    <row r="16" spans="1:15" ht="15" x14ac:dyDescent="0.25">
      <c r="A16" s="107"/>
      <c r="B16" s="348">
        <v>4</v>
      </c>
      <c r="C16" s="349" t="s">
        <v>318</v>
      </c>
      <c r="D16" s="172"/>
      <c r="E16" s="173">
        <f>E17+E18</f>
        <v>0</v>
      </c>
      <c r="F16" s="275">
        <f t="shared" si="0"/>
        <v>0</v>
      </c>
      <c r="G16" s="173">
        <f>G17+G18</f>
        <v>0</v>
      </c>
      <c r="H16" s="173">
        <f>H17+H18</f>
        <v>0</v>
      </c>
      <c r="I16" s="201">
        <f>I17+I18</f>
        <v>0</v>
      </c>
    </row>
    <row r="17" spans="1:11" ht="15" x14ac:dyDescent="0.25">
      <c r="A17" s="107"/>
      <c r="B17" s="348"/>
      <c r="C17" s="349" t="s">
        <v>373</v>
      </c>
      <c r="D17" s="172"/>
      <c r="E17" s="129">
        <v>0</v>
      </c>
      <c r="F17" s="275">
        <f t="shared" si="0"/>
        <v>0</v>
      </c>
      <c r="G17" s="129"/>
      <c r="H17" s="129"/>
      <c r="I17" s="202"/>
    </row>
    <row r="18" spans="1:11" ht="15" x14ac:dyDescent="0.25">
      <c r="A18" s="107"/>
      <c r="B18" s="348"/>
      <c r="C18" s="349" t="s">
        <v>372</v>
      </c>
      <c r="D18" s="172"/>
      <c r="E18" s="129">
        <v>0</v>
      </c>
      <c r="F18" s="275">
        <f t="shared" si="0"/>
        <v>0</v>
      </c>
      <c r="G18" s="129"/>
      <c r="H18" s="129"/>
      <c r="I18" s="202"/>
    </row>
    <row r="19" spans="1:11" ht="15" x14ac:dyDescent="0.25">
      <c r="A19" s="204" t="s">
        <v>17</v>
      </c>
      <c r="B19" s="348"/>
      <c r="C19" s="351" t="s">
        <v>319</v>
      </c>
      <c r="D19" s="174"/>
      <c r="E19" s="173">
        <f>E29+E45+E53</f>
        <v>2242</v>
      </c>
      <c r="F19" s="173">
        <f>F29+F45+F53</f>
        <v>1497</v>
      </c>
      <c r="G19" s="275">
        <f>G29+G45+G53</f>
        <v>2767</v>
      </c>
      <c r="H19" s="205">
        <f>H8</f>
        <v>2884</v>
      </c>
      <c r="I19" s="206">
        <f>H19*3/100+H19</f>
        <v>2970.52</v>
      </c>
      <c r="K19" s="106"/>
    </row>
    <row r="20" spans="1:11" ht="15" x14ac:dyDescent="0.25">
      <c r="A20" s="108"/>
      <c r="B20" s="348">
        <v>1</v>
      </c>
      <c r="C20" s="352" t="s">
        <v>320</v>
      </c>
      <c r="D20" s="172"/>
      <c r="E20" s="173">
        <v>0</v>
      </c>
      <c r="F20" s="199">
        <f t="shared" si="0"/>
        <v>0</v>
      </c>
      <c r="G20" s="173">
        <v>0</v>
      </c>
      <c r="H20" s="173">
        <f>H21+H23+H25</f>
        <v>0</v>
      </c>
      <c r="I20" s="201">
        <f>I21+I23+I25</f>
        <v>0</v>
      </c>
    </row>
    <row r="21" spans="1:11" ht="15" x14ac:dyDescent="0.25">
      <c r="A21" s="108"/>
      <c r="B21" s="348"/>
      <c r="C21" s="349" t="s">
        <v>321</v>
      </c>
      <c r="D21" s="172"/>
      <c r="E21" s="129">
        <f>E22</f>
        <v>0</v>
      </c>
      <c r="F21" s="199">
        <f t="shared" si="0"/>
        <v>0</v>
      </c>
      <c r="G21" s="129">
        <f>G22</f>
        <v>0</v>
      </c>
      <c r="H21" s="129">
        <f>H22</f>
        <v>0</v>
      </c>
      <c r="I21" s="202">
        <f>I22</f>
        <v>0</v>
      </c>
      <c r="K21" s="106"/>
    </row>
    <row r="22" spans="1:11" ht="15" x14ac:dyDescent="0.25">
      <c r="A22" s="108"/>
      <c r="B22" s="348"/>
      <c r="C22" s="349" t="s">
        <v>322</v>
      </c>
      <c r="D22" s="172"/>
      <c r="E22" s="129"/>
      <c r="F22" s="199">
        <f t="shared" si="0"/>
        <v>0</v>
      </c>
      <c r="G22" s="129"/>
      <c r="H22" s="129"/>
      <c r="I22" s="202"/>
    </row>
    <row r="23" spans="1:11" ht="26.25" x14ac:dyDescent="0.25">
      <c r="A23" s="108"/>
      <c r="B23" s="348"/>
      <c r="C23" s="349" t="s">
        <v>323</v>
      </c>
      <c r="D23" s="172"/>
      <c r="E23" s="129">
        <f>E24</f>
        <v>0</v>
      </c>
      <c r="F23" s="199">
        <f t="shared" si="0"/>
        <v>0</v>
      </c>
      <c r="G23" s="129">
        <f>G24</f>
        <v>0</v>
      </c>
      <c r="H23" s="129">
        <f>H24</f>
        <v>0</v>
      </c>
      <c r="I23" s="202">
        <f>I24</f>
        <v>0</v>
      </c>
    </row>
    <row r="24" spans="1:11" ht="15" x14ac:dyDescent="0.25">
      <c r="A24" s="108"/>
      <c r="B24" s="348"/>
      <c r="C24" s="349" t="s">
        <v>322</v>
      </c>
      <c r="D24" s="172"/>
      <c r="E24" s="129"/>
      <c r="F24" s="199">
        <f t="shared" si="0"/>
        <v>0</v>
      </c>
      <c r="G24" s="129"/>
      <c r="H24" s="129"/>
      <c r="I24" s="202"/>
    </row>
    <row r="25" spans="1:11" ht="26.25" x14ac:dyDescent="0.25">
      <c r="A25" s="108"/>
      <c r="B25" s="348"/>
      <c r="C25" s="349" t="s">
        <v>324</v>
      </c>
      <c r="D25" s="172"/>
      <c r="E25" s="129">
        <v>0</v>
      </c>
      <c r="F25" s="199">
        <f t="shared" si="0"/>
        <v>0</v>
      </c>
      <c r="G25" s="129"/>
      <c r="H25" s="129">
        <f>H26</f>
        <v>0</v>
      </c>
      <c r="I25" s="202">
        <f>I26</f>
        <v>0</v>
      </c>
    </row>
    <row r="26" spans="1:11" ht="15" x14ac:dyDescent="0.25">
      <c r="A26" s="108"/>
      <c r="B26" s="348"/>
      <c r="C26" s="349" t="s">
        <v>371</v>
      </c>
      <c r="D26" s="172"/>
      <c r="E26" s="129">
        <v>0</v>
      </c>
      <c r="F26" s="199">
        <f t="shared" si="0"/>
        <v>0</v>
      </c>
      <c r="G26" s="129"/>
      <c r="H26" s="129"/>
      <c r="I26" s="202"/>
    </row>
    <row r="27" spans="1:11" ht="47.45" customHeight="1" x14ac:dyDescent="0.25">
      <c r="A27" s="108"/>
      <c r="B27" s="353"/>
      <c r="C27" s="349" t="s">
        <v>325</v>
      </c>
      <c r="D27" s="172"/>
      <c r="E27" s="129">
        <f>E28</f>
        <v>0</v>
      </c>
      <c r="F27" s="199">
        <f t="shared" si="0"/>
        <v>0</v>
      </c>
      <c r="G27" s="129">
        <f>G28</f>
        <v>0</v>
      </c>
      <c r="H27" s="129">
        <f>H28</f>
        <v>0</v>
      </c>
      <c r="I27" s="202">
        <f>I28</f>
        <v>0</v>
      </c>
    </row>
    <row r="28" spans="1:11" ht="15" x14ac:dyDescent="0.25">
      <c r="A28" s="108"/>
      <c r="B28" s="348"/>
      <c r="C28" s="349" t="s">
        <v>322</v>
      </c>
      <c r="D28" s="172"/>
      <c r="E28" s="129"/>
      <c r="F28" s="199">
        <f t="shared" si="0"/>
        <v>0</v>
      </c>
      <c r="G28" s="129"/>
      <c r="H28" s="129"/>
      <c r="I28" s="202"/>
    </row>
    <row r="29" spans="1:11" x14ac:dyDescent="0.2">
      <c r="A29" s="108"/>
      <c r="B29" s="348">
        <v>2</v>
      </c>
      <c r="C29" s="352" t="s">
        <v>326</v>
      </c>
      <c r="D29" s="172"/>
      <c r="E29" s="173">
        <f>E30+E33+E34+E38</f>
        <v>0</v>
      </c>
      <c r="F29" s="275">
        <v>0</v>
      </c>
      <c r="G29" s="173">
        <v>0</v>
      </c>
      <c r="H29" s="173">
        <f>H30+H33+H34+H38</f>
        <v>0</v>
      </c>
      <c r="I29" s="201">
        <f>I30+I33+I34+I38</f>
        <v>0</v>
      </c>
    </row>
    <row r="30" spans="1:11" ht="15" x14ac:dyDescent="0.25">
      <c r="A30" s="108"/>
      <c r="B30" s="348"/>
      <c r="C30" s="349" t="s">
        <v>321</v>
      </c>
      <c r="D30" s="172"/>
      <c r="E30" s="129">
        <f>E31+E32</f>
        <v>0</v>
      </c>
      <c r="F30" s="199">
        <f t="shared" si="0"/>
        <v>0</v>
      </c>
      <c r="G30" s="129">
        <f>G31+G32</f>
        <v>0</v>
      </c>
      <c r="H30" s="129">
        <f>H31+H32</f>
        <v>0</v>
      </c>
      <c r="I30" s="202">
        <f>I31+I32</f>
        <v>0</v>
      </c>
    </row>
    <row r="31" spans="1:11" ht="15" x14ac:dyDescent="0.25">
      <c r="A31" s="108"/>
      <c r="B31" s="348"/>
      <c r="C31" s="349" t="s">
        <v>322</v>
      </c>
      <c r="D31" s="172"/>
      <c r="E31" s="129"/>
      <c r="F31" s="199">
        <f t="shared" si="0"/>
        <v>0</v>
      </c>
      <c r="G31" s="129"/>
      <c r="H31" s="129"/>
      <c r="I31" s="202"/>
    </row>
    <row r="32" spans="1:11" ht="15" x14ac:dyDescent="0.25">
      <c r="A32" s="108"/>
      <c r="B32" s="348"/>
      <c r="C32" s="349" t="s">
        <v>322</v>
      </c>
      <c r="D32" s="172"/>
      <c r="E32" s="129"/>
      <c r="F32" s="199">
        <f t="shared" si="0"/>
        <v>0</v>
      </c>
      <c r="G32" s="129"/>
      <c r="H32" s="129"/>
      <c r="I32" s="202"/>
    </row>
    <row r="33" spans="1:10" ht="26.25" x14ac:dyDescent="0.25">
      <c r="A33" s="108"/>
      <c r="B33" s="348"/>
      <c r="C33" s="349" t="s">
        <v>323</v>
      </c>
      <c r="D33" s="172"/>
      <c r="E33" s="129"/>
      <c r="F33" s="199">
        <f t="shared" si="0"/>
        <v>0</v>
      </c>
      <c r="G33" s="129"/>
      <c r="H33" s="129"/>
      <c r="I33" s="202"/>
    </row>
    <row r="34" spans="1:10" ht="25.5" x14ac:dyDescent="0.2">
      <c r="A34" s="108"/>
      <c r="B34" s="348"/>
      <c r="C34" s="349" t="s">
        <v>324</v>
      </c>
      <c r="D34" s="172"/>
      <c r="E34" s="173">
        <f>E35</f>
        <v>0</v>
      </c>
      <c r="F34" s="275">
        <v>0</v>
      </c>
      <c r="G34" s="173">
        <f>G35</f>
        <v>0</v>
      </c>
      <c r="H34" s="129"/>
      <c r="I34" s="202">
        <f>I35+I36+I37</f>
        <v>0</v>
      </c>
    </row>
    <row r="35" spans="1:10" ht="15" x14ac:dyDescent="0.25">
      <c r="A35" s="108"/>
      <c r="B35" s="348"/>
      <c r="C35" s="354" t="s">
        <v>375</v>
      </c>
      <c r="D35" s="109"/>
      <c r="E35" s="129">
        <v>0</v>
      </c>
      <c r="F35" s="199">
        <v>0</v>
      </c>
      <c r="G35" s="129">
        <v>0</v>
      </c>
      <c r="H35" s="129"/>
      <c r="I35" s="202"/>
    </row>
    <row r="36" spans="1:10" x14ac:dyDescent="0.2">
      <c r="A36" s="108"/>
      <c r="B36" s="348"/>
      <c r="C36" s="349" t="s">
        <v>435</v>
      </c>
      <c r="D36" s="172"/>
      <c r="E36" s="129">
        <v>0</v>
      </c>
      <c r="F36" s="350">
        <f t="shared" si="0"/>
        <v>0</v>
      </c>
      <c r="G36" s="129"/>
      <c r="H36" s="129"/>
      <c r="I36" s="202"/>
    </row>
    <row r="37" spans="1:10" ht="15" x14ac:dyDescent="0.25">
      <c r="A37" s="108"/>
      <c r="B37" s="348"/>
      <c r="C37" s="349" t="s">
        <v>374</v>
      </c>
      <c r="D37" s="172"/>
      <c r="E37" s="129">
        <v>0</v>
      </c>
      <c r="F37" s="199">
        <f t="shared" si="0"/>
        <v>0</v>
      </c>
      <c r="G37" s="129"/>
      <c r="H37" s="129"/>
      <c r="I37" s="202"/>
    </row>
    <row r="38" spans="1:10" ht="41.45" customHeight="1" x14ac:dyDescent="0.25">
      <c r="A38" s="108"/>
      <c r="B38" s="348"/>
      <c r="C38" s="349" t="s">
        <v>325</v>
      </c>
      <c r="D38" s="172"/>
      <c r="E38" s="129">
        <f>E39</f>
        <v>0</v>
      </c>
      <c r="F38" s="199">
        <f t="shared" si="0"/>
        <v>0</v>
      </c>
      <c r="G38" s="129"/>
      <c r="H38" s="129"/>
      <c r="I38" s="202">
        <f>I39</f>
        <v>0</v>
      </c>
    </row>
    <row r="39" spans="1:10" ht="21" customHeight="1" x14ac:dyDescent="0.25">
      <c r="A39" s="108"/>
      <c r="B39" s="348"/>
      <c r="C39" s="349" t="s">
        <v>322</v>
      </c>
      <c r="D39" s="172"/>
      <c r="E39" s="129"/>
      <c r="F39" s="199">
        <f t="shared" si="0"/>
        <v>0</v>
      </c>
      <c r="G39" s="129"/>
      <c r="H39" s="129"/>
      <c r="I39" s="202"/>
    </row>
    <row r="40" spans="1:10" ht="25.5" x14ac:dyDescent="0.2">
      <c r="A40" s="108"/>
      <c r="B40" s="348">
        <v>3</v>
      </c>
      <c r="C40" s="352" t="s">
        <v>327</v>
      </c>
      <c r="D40" s="172"/>
      <c r="E40" s="173">
        <f>E46+E47+E48</f>
        <v>0</v>
      </c>
      <c r="F40" s="275">
        <f t="shared" si="0"/>
        <v>0</v>
      </c>
      <c r="G40" s="173"/>
      <c r="H40" s="173"/>
      <c r="I40" s="201">
        <f>I41+I43+I45+I53</f>
        <v>0</v>
      </c>
    </row>
    <row r="41" spans="1:10" ht="15" x14ac:dyDescent="0.25">
      <c r="A41" s="108"/>
      <c r="B41" s="348"/>
      <c r="C41" s="349" t="s">
        <v>321</v>
      </c>
      <c r="D41" s="172"/>
      <c r="E41" s="129">
        <f>E42</f>
        <v>0</v>
      </c>
      <c r="F41" s="199">
        <f t="shared" si="0"/>
        <v>0</v>
      </c>
      <c r="G41" s="129"/>
      <c r="H41" s="129"/>
      <c r="I41" s="202">
        <f>I42</f>
        <v>0</v>
      </c>
    </row>
    <row r="42" spans="1:10" ht="15" x14ac:dyDescent="0.25">
      <c r="A42" s="108"/>
      <c r="B42" s="348"/>
      <c r="C42" s="349" t="s">
        <v>322</v>
      </c>
      <c r="D42" s="172"/>
      <c r="E42" s="129"/>
      <c r="F42" s="199">
        <f t="shared" si="0"/>
        <v>0</v>
      </c>
      <c r="G42" s="129"/>
      <c r="H42" s="129"/>
      <c r="I42" s="202"/>
    </row>
    <row r="43" spans="1:10" ht="26.25" x14ac:dyDescent="0.25">
      <c r="A43" s="108"/>
      <c r="B43" s="348"/>
      <c r="C43" s="349" t="s">
        <v>323</v>
      </c>
      <c r="D43" s="172"/>
      <c r="E43" s="129">
        <f>E44</f>
        <v>0</v>
      </c>
      <c r="F43" s="199">
        <f t="shared" si="0"/>
        <v>0</v>
      </c>
      <c r="G43" s="129"/>
      <c r="H43" s="129"/>
      <c r="I43" s="202">
        <f>I44</f>
        <v>0</v>
      </c>
    </row>
    <row r="44" spans="1:10" ht="15" x14ac:dyDescent="0.25">
      <c r="A44" s="108"/>
      <c r="B44" s="348"/>
      <c r="C44" s="349" t="s">
        <v>322</v>
      </c>
      <c r="D44" s="172"/>
      <c r="E44" s="129"/>
      <c r="F44" s="199">
        <f t="shared" si="0"/>
        <v>0</v>
      </c>
      <c r="G44" s="129"/>
      <c r="H44" s="129"/>
      <c r="I44" s="202"/>
    </row>
    <row r="45" spans="1:10" ht="26.25" x14ac:dyDescent="0.25">
      <c r="A45" s="108"/>
      <c r="B45" s="348"/>
      <c r="C45" s="349" t="s">
        <v>324</v>
      </c>
      <c r="D45" s="109"/>
      <c r="E45" s="173">
        <f>SUM(E46:E52)</f>
        <v>0</v>
      </c>
      <c r="F45" s="199">
        <v>0</v>
      </c>
      <c r="G45" s="199">
        <f>SUM(G46:G52)</f>
        <v>0</v>
      </c>
      <c r="H45" s="129"/>
      <c r="I45" s="202">
        <f>SUM(I46:I48)</f>
        <v>0</v>
      </c>
    </row>
    <row r="46" spans="1:10" ht="25.5" x14ac:dyDescent="0.2">
      <c r="A46" s="108"/>
      <c r="B46" s="348"/>
      <c r="C46" s="349" t="s">
        <v>447</v>
      </c>
      <c r="D46" s="111"/>
      <c r="E46" s="129">
        <v>0</v>
      </c>
      <c r="F46" s="350">
        <f t="shared" si="0"/>
        <v>0</v>
      </c>
      <c r="G46" s="129"/>
      <c r="H46" s="129"/>
      <c r="I46" s="202"/>
      <c r="J46" s="130"/>
    </row>
    <row r="47" spans="1:10" ht="25.5" x14ac:dyDescent="0.2">
      <c r="A47" s="108"/>
      <c r="B47" s="348"/>
      <c r="C47" s="349" t="s">
        <v>448</v>
      </c>
      <c r="D47" s="111"/>
      <c r="E47" s="129">
        <v>0</v>
      </c>
      <c r="F47" s="350">
        <f t="shared" si="0"/>
        <v>0</v>
      </c>
      <c r="G47" s="129"/>
      <c r="H47" s="129"/>
      <c r="I47" s="202"/>
      <c r="J47" s="130"/>
    </row>
    <row r="48" spans="1:10" ht="16.5" customHeight="1" x14ac:dyDescent="0.2">
      <c r="A48" s="108"/>
      <c r="B48" s="348"/>
      <c r="C48" s="354" t="s">
        <v>457</v>
      </c>
      <c r="D48" s="111"/>
      <c r="E48" s="129">
        <v>0</v>
      </c>
      <c r="F48" s="350">
        <f t="shared" si="0"/>
        <v>0</v>
      </c>
      <c r="G48" s="129"/>
      <c r="H48" s="129"/>
      <c r="I48" s="202"/>
      <c r="J48" s="130"/>
    </row>
    <row r="49" spans="1:11" ht="16.5" customHeight="1" x14ac:dyDescent="0.2">
      <c r="A49" s="108"/>
      <c r="B49" s="348"/>
      <c r="C49" s="354" t="s">
        <v>449</v>
      </c>
      <c r="D49" s="111"/>
      <c r="E49" s="129">
        <v>0</v>
      </c>
      <c r="F49" s="350">
        <v>0</v>
      </c>
      <c r="G49" s="129"/>
      <c r="H49" s="129"/>
      <c r="I49" s="202"/>
      <c r="J49" s="130"/>
    </row>
    <row r="50" spans="1:11" ht="16.5" customHeight="1" x14ac:dyDescent="0.2">
      <c r="A50" s="108"/>
      <c r="B50" s="348"/>
      <c r="C50" s="354" t="s">
        <v>450</v>
      </c>
      <c r="D50" s="111"/>
      <c r="E50" s="129">
        <v>0</v>
      </c>
      <c r="F50" s="350">
        <v>0</v>
      </c>
      <c r="G50" s="129"/>
      <c r="H50" s="129"/>
      <c r="I50" s="202"/>
      <c r="J50" s="130"/>
    </row>
    <row r="51" spans="1:11" ht="16.5" customHeight="1" x14ac:dyDescent="0.2">
      <c r="A51" s="108"/>
      <c r="B51" s="348"/>
      <c r="C51" s="355" t="s">
        <v>458</v>
      </c>
      <c r="D51" s="276"/>
      <c r="E51" s="129">
        <v>0</v>
      </c>
      <c r="F51" s="350">
        <v>0</v>
      </c>
      <c r="G51" s="277"/>
      <c r="H51" s="129"/>
      <c r="I51" s="129"/>
      <c r="J51" s="130"/>
    </row>
    <row r="52" spans="1:11" ht="16.5" customHeight="1" x14ac:dyDescent="0.2">
      <c r="A52" s="108"/>
      <c r="B52" s="348"/>
      <c r="C52" s="355" t="s">
        <v>451</v>
      </c>
      <c r="D52" s="276"/>
      <c r="E52" s="129">
        <v>0</v>
      </c>
      <c r="F52" s="350">
        <v>0</v>
      </c>
      <c r="G52" s="277"/>
      <c r="H52" s="129"/>
      <c r="I52" s="129"/>
      <c r="J52" s="130"/>
    </row>
    <row r="53" spans="1:11" ht="38.25" x14ac:dyDescent="0.2">
      <c r="A53" s="108"/>
      <c r="B53" s="348"/>
      <c r="C53" s="349" t="s">
        <v>325</v>
      </c>
      <c r="D53" s="172"/>
      <c r="E53" s="173">
        <f>E54</f>
        <v>2242</v>
      </c>
      <c r="F53" s="275">
        <f>F54</f>
        <v>1497</v>
      </c>
      <c r="G53" s="173">
        <f>G54</f>
        <v>2767</v>
      </c>
      <c r="H53" s="129"/>
      <c r="I53" s="202"/>
    </row>
    <row r="54" spans="1:11" ht="16.5" customHeight="1" x14ac:dyDescent="0.2">
      <c r="A54" s="108"/>
      <c r="B54" s="348">
        <v>4</v>
      </c>
      <c r="C54" s="356" t="s">
        <v>328</v>
      </c>
      <c r="D54" s="109"/>
      <c r="E54" s="173">
        <f>SUM(E55:E77)</f>
        <v>2242</v>
      </c>
      <c r="F54" s="173">
        <f>SUM(F55:F77)</f>
        <v>1497</v>
      </c>
      <c r="G54" s="173">
        <f>SUM(G55:G78)</f>
        <v>2767</v>
      </c>
      <c r="H54" s="173"/>
      <c r="I54" s="201">
        <f>SUM(I55:I55)</f>
        <v>0</v>
      </c>
      <c r="K54" s="203"/>
    </row>
    <row r="55" spans="1:11" x14ac:dyDescent="0.2">
      <c r="A55" s="108"/>
      <c r="B55" s="348"/>
      <c r="C55" s="419" t="s">
        <v>467</v>
      </c>
      <c r="D55" s="420"/>
      <c r="E55" s="421">
        <v>941</v>
      </c>
      <c r="F55" s="422">
        <v>940</v>
      </c>
      <c r="G55" s="421">
        <v>1225</v>
      </c>
      <c r="H55" s="421"/>
      <c r="I55" s="423"/>
    </row>
    <row r="56" spans="1:11" x14ac:dyDescent="0.2">
      <c r="A56" s="108"/>
      <c r="B56" s="348"/>
      <c r="C56" s="419" t="s">
        <v>517</v>
      </c>
      <c r="D56" s="420"/>
      <c r="E56" s="421">
        <v>400</v>
      </c>
      <c r="F56" s="422">
        <v>388</v>
      </c>
      <c r="G56" s="421">
        <v>291</v>
      </c>
      <c r="H56" s="421"/>
      <c r="I56" s="423"/>
    </row>
    <row r="57" spans="1:11" x14ac:dyDescent="0.2">
      <c r="A57" s="108"/>
      <c r="B57" s="348"/>
      <c r="C57" s="419" t="s">
        <v>465</v>
      </c>
      <c r="D57" s="420"/>
      <c r="E57" s="421">
        <v>20</v>
      </c>
      <c r="F57" s="422">
        <v>15</v>
      </c>
      <c r="G57" s="421">
        <v>28</v>
      </c>
      <c r="H57" s="421"/>
      <c r="I57" s="423"/>
    </row>
    <row r="58" spans="1:11" x14ac:dyDescent="0.2">
      <c r="A58" s="108"/>
      <c r="B58" s="348"/>
      <c r="C58" s="419" t="s">
        <v>518</v>
      </c>
      <c r="D58" s="420"/>
      <c r="E58" s="421">
        <v>50</v>
      </c>
      <c r="F58" s="422">
        <v>0</v>
      </c>
      <c r="G58" s="421">
        <v>4</v>
      </c>
      <c r="H58" s="421"/>
      <c r="I58" s="423"/>
    </row>
    <row r="59" spans="1:11" x14ac:dyDescent="0.2">
      <c r="A59" s="108"/>
      <c r="B59" s="348"/>
      <c r="C59" s="419" t="s">
        <v>463</v>
      </c>
      <c r="D59" s="420"/>
      <c r="E59" s="421">
        <v>38</v>
      </c>
      <c r="F59" s="422">
        <v>0</v>
      </c>
      <c r="G59" s="421">
        <v>38</v>
      </c>
      <c r="H59" s="421"/>
      <c r="I59" s="423"/>
    </row>
    <row r="60" spans="1:11" ht="25.5" x14ac:dyDescent="0.2">
      <c r="A60" s="108"/>
      <c r="B60" s="348"/>
      <c r="C60" s="419" t="s">
        <v>464</v>
      </c>
      <c r="D60" s="420"/>
      <c r="E60" s="421">
        <v>30</v>
      </c>
      <c r="F60" s="422"/>
      <c r="G60" s="421">
        <v>80</v>
      </c>
      <c r="H60" s="421"/>
      <c r="I60" s="423"/>
    </row>
    <row r="61" spans="1:11" x14ac:dyDescent="0.2">
      <c r="A61" s="108"/>
      <c r="B61" s="348"/>
      <c r="C61" s="419" t="s">
        <v>508</v>
      </c>
      <c r="D61" s="420"/>
      <c r="E61" s="421">
        <v>0</v>
      </c>
      <c r="F61" s="422">
        <v>0</v>
      </c>
      <c r="G61" s="421">
        <v>25</v>
      </c>
      <c r="H61" s="421"/>
      <c r="I61" s="423"/>
    </row>
    <row r="62" spans="1:11" x14ac:dyDescent="0.2">
      <c r="A62" s="108"/>
      <c r="B62" s="348"/>
      <c r="C62" s="419" t="s">
        <v>509</v>
      </c>
      <c r="D62" s="420"/>
      <c r="E62" s="421">
        <v>0</v>
      </c>
      <c r="F62" s="422">
        <v>0</v>
      </c>
      <c r="G62" s="421">
        <v>23</v>
      </c>
      <c r="H62" s="421"/>
      <c r="I62" s="423"/>
      <c r="K62" s="203"/>
    </row>
    <row r="63" spans="1:11" x14ac:dyDescent="0.2">
      <c r="A63" s="108"/>
      <c r="B63" s="348"/>
      <c r="C63" s="419" t="s">
        <v>510</v>
      </c>
      <c r="D63" s="420"/>
      <c r="E63" s="421">
        <v>0</v>
      </c>
      <c r="F63" s="422">
        <v>0</v>
      </c>
      <c r="G63" s="421">
        <v>45</v>
      </c>
      <c r="H63" s="421"/>
      <c r="I63" s="423"/>
    </row>
    <row r="64" spans="1:11" x14ac:dyDescent="0.2">
      <c r="A64" s="108"/>
      <c r="B64" s="348"/>
      <c r="C64" s="419" t="s">
        <v>511</v>
      </c>
      <c r="D64" s="420"/>
      <c r="E64" s="421">
        <v>0</v>
      </c>
      <c r="F64" s="422">
        <v>0</v>
      </c>
      <c r="G64" s="421">
        <v>25</v>
      </c>
      <c r="H64" s="421"/>
      <c r="I64" s="423"/>
    </row>
    <row r="65" spans="1:9" x14ac:dyDescent="0.2">
      <c r="A65" s="108"/>
      <c r="B65" s="348"/>
      <c r="C65" s="419" t="s">
        <v>513</v>
      </c>
      <c r="D65" s="420"/>
      <c r="E65" s="421"/>
      <c r="F65" s="422"/>
      <c r="G65" s="421">
        <v>250</v>
      </c>
      <c r="H65" s="421"/>
      <c r="I65" s="423"/>
    </row>
    <row r="66" spans="1:9" ht="25.5" x14ac:dyDescent="0.2">
      <c r="A66" s="108"/>
      <c r="B66" s="348"/>
      <c r="C66" s="361" t="s">
        <v>461</v>
      </c>
      <c r="D66" s="362"/>
      <c r="E66" s="363">
        <v>15</v>
      </c>
      <c r="F66" s="365"/>
      <c r="G66" s="363">
        <v>0</v>
      </c>
      <c r="H66" s="363"/>
      <c r="I66" s="364"/>
    </row>
    <row r="67" spans="1:9" ht="38.25" x14ac:dyDescent="0.2">
      <c r="A67" s="108"/>
      <c r="B67" s="348"/>
      <c r="C67" s="419" t="s">
        <v>514</v>
      </c>
      <c r="D67" s="420"/>
      <c r="E67" s="421"/>
      <c r="F67" s="422"/>
      <c r="G67" s="421">
        <v>15</v>
      </c>
      <c r="H67" s="421"/>
      <c r="I67" s="423"/>
    </row>
    <row r="68" spans="1:9" x14ac:dyDescent="0.2">
      <c r="A68" s="108"/>
      <c r="B68" s="348"/>
      <c r="C68" s="419" t="s">
        <v>516</v>
      </c>
      <c r="D68" s="420"/>
      <c r="E68" s="421">
        <v>8</v>
      </c>
      <c r="F68" s="422"/>
      <c r="G68" s="421">
        <v>10</v>
      </c>
      <c r="H68" s="421"/>
      <c r="I68" s="423"/>
    </row>
    <row r="69" spans="1:9" x14ac:dyDescent="0.2">
      <c r="A69" s="108"/>
      <c r="B69" s="348"/>
      <c r="C69" s="419" t="s">
        <v>515</v>
      </c>
      <c r="D69" s="420"/>
      <c r="E69" s="421"/>
      <c r="F69" s="422"/>
      <c r="G69" s="421">
        <v>20</v>
      </c>
      <c r="H69" s="421"/>
      <c r="I69" s="423"/>
    </row>
    <row r="70" spans="1:9" x14ac:dyDescent="0.2">
      <c r="A70" s="108"/>
      <c r="B70" s="348"/>
      <c r="C70" s="419" t="s">
        <v>521</v>
      </c>
      <c r="D70" s="420"/>
      <c r="E70" s="421">
        <v>0</v>
      </c>
      <c r="F70" s="422">
        <v>0</v>
      </c>
      <c r="G70" s="421">
        <v>25</v>
      </c>
      <c r="H70" s="421"/>
      <c r="I70" s="423"/>
    </row>
    <row r="71" spans="1:9" x14ac:dyDescent="0.2">
      <c r="A71" s="108"/>
      <c r="B71" s="348"/>
      <c r="C71" s="361" t="s">
        <v>462</v>
      </c>
      <c r="D71" s="362"/>
      <c r="E71" s="363">
        <v>170</v>
      </c>
      <c r="F71" s="365"/>
      <c r="G71" s="363">
        <v>0</v>
      </c>
      <c r="H71" s="363"/>
      <c r="I71" s="364"/>
    </row>
    <row r="72" spans="1:9" x14ac:dyDescent="0.2">
      <c r="A72" s="108"/>
      <c r="B72" s="348"/>
      <c r="C72" s="419" t="s">
        <v>520</v>
      </c>
      <c r="D72" s="420"/>
      <c r="E72" s="421">
        <v>0</v>
      </c>
      <c r="F72" s="421"/>
      <c r="G72" s="421">
        <v>100</v>
      </c>
      <c r="H72" s="421"/>
      <c r="I72" s="423"/>
    </row>
    <row r="73" spans="1:9" ht="25.5" x14ac:dyDescent="0.2">
      <c r="A73" s="108"/>
      <c r="B73" s="348"/>
      <c r="C73" s="419" t="s">
        <v>519</v>
      </c>
      <c r="D73" s="420"/>
      <c r="E73" s="421">
        <v>0</v>
      </c>
      <c r="F73" s="421"/>
      <c r="G73" s="421">
        <v>420</v>
      </c>
      <c r="H73" s="421"/>
      <c r="I73" s="423"/>
    </row>
    <row r="74" spans="1:9" x14ac:dyDescent="0.2">
      <c r="A74" s="108"/>
      <c r="B74" s="348"/>
      <c r="C74" s="419" t="s">
        <v>460</v>
      </c>
      <c r="D74" s="420"/>
      <c r="E74" s="421">
        <v>100</v>
      </c>
      <c r="F74" s="421">
        <v>35</v>
      </c>
      <c r="G74" s="421">
        <v>100</v>
      </c>
      <c r="H74" s="421"/>
      <c r="I74" s="423"/>
    </row>
    <row r="75" spans="1:9" x14ac:dyDescent="0.2">
      <c r="A75" s="108"/>
      <c r="B75" s="348"/>
      <c r="C75" s="419" t="s">
        <v>512</v>
      </c>
      <c r="D75" s="420"/>
      <c r="E75" s="421">
        <v>300</v>
      </c>
      <c r="F75" s="421"/>
      <c r="G75" s="421">
        <v>31</v>
      </c>
      <c r="H75" s="421"/>
      <c r="I75" s="423"/>
    </row>
    <row r="76" spans="1:9" x14ac:dyDescent="0.2">
      <c r="A76" s="108"/>
      <c r="B76" s="348"/>
      <c r="C76" s="361" t="s">
        <v>481</v>
      </c>
      <c r="D76" s="362"/>
      <c r="E76" s="363">
        <v>150</v>
      </c>
      <c r="F76" s="363">
        <v>119</v>
      </c>
      <c r="G76" s="363">
        <v>0</v>
      </c>
      <c r="H76" s="363"/>
      <c r="I76" s="364"/>
    </row>
    <row r="77" spans="1:9" x14ac:dyDescent="0.2">
      <c r="A77" s="108"/>
      <c r="B77" s="348"/>
      <c r="C77" s="361" t="s">
        <v>482</v>
      </c>
      <c r="D77" s="362"/>
      <c r="E77" s="363">
        <v>20</v>
      </c>
      <c r="F77" s="363"/>
      <c r="G77" s="363">
        <v>0</v>
      </c>
      <c r="H77" s="363"/>
      <c r="I77" s="364"/>
    </row>
    <row r="78" spans="1:9" x14ac:dyDescent="0.2">
      <c r="A78" s="108"/>
      <c r="B78" s="348"/>
      <c r="C78" s="419" t="s">
        <v>531</v>
      </c>
      <c r="D78" s="420"/>
      <c r="E78" s="421"/>
      <c r="F78" s="421"/>
      <c r="G78" s="421">
        <v>12</v>
      </c>
      <c r="H78" s="421"/>
      <c r="I78" s="423"/>
    </row>
    <row r="79" spans="1:9" x14ac:dyDescent="0.2">
      <c r="A79" s="108"/>
      <c r="B79" s="348">
        <v>5</v>
      </c>
      <c r="C79" s="357" t="s">
        <v>329</v>
      </c>
      <c r="D79" s="172"/>
      <c r="E79" s="129"/>
      <c r="F79" s="173"/>
      <c r="G79" s="129"/>
      <c r="H79" s="129"/>
      <c r="I79" s="202"/>
    </row>
    <row r="80" spans="1:9" x14ac:dyDescent="0.2">
      <c r="A80" s="209"/>
      <c r="B80" s="358"/>
      <c r="C80" s="359" t="s">
        <v>330</v>
      </c>
      <c r="D80" s="210"/>
      <c r="E80" s="211"/>
      <c r="F80" s="212"/>
      <c r="G80" s="211"/>
      <c r="H80" s="211"/>
      <c r="I80" s="213"/>
    </row>
    <row r="81" spans="1:10" x14ac:dyDescent="0.2">
      <c r="A81" s="110"/>
      <c r="B81" s="110"/>
      <c r="C81" s="360" t="s">
        <v>331</v>
      </c>
      <c r="D81" s="110"/>
      <c r="E81" s="110"/>
      <c r="F81" s="110"/>
      <c r="G81" s="110"/>
      <c r="H81" s="110"/>
      <c r="I81" s="110"/>
    </row>
    <row r="85" spans="1:10" ht="39.6" customHeight="1" x14ac:dyDescent="0.2">
      <c r="C85" s="207" t="s">
        <v>76</v>
      </c>
      <c r="D85" s="207"/>
      <c r="F85"/>
      <c r="G85" s="494" t="s">
        <v>436</v>
      </c>
      <c r="H85" s="494"/>
      <c r="I85" s="494"/>
      <c r="J85" s="494"/>
    </row>
    <row r="86" spans="1:10" ht="15" x14ac:dyDescent="0.2">
      <c r="C86" s="208" t="s">
        <v>453</v>
      </c>
      <c r="D86" s="208"/>
      <c r="E86"/>
      <c r="F86" s="208"/>
      <c r="G86" s="208" t="s">
        <v>437</v>
      </c>
      <c r="I86" s="208"/>
    </row>
    <row r="87" spans="1:10" x14ac:dyDescent="0.2">
      <c r="D87"/>
      <c r="E87"/>
      <c r="F87"/>
      <c r="G87"/>
      <c r="H87"/>
      <c r="I87"/>
    </row>
    <row r="88" spans="1:10" x14ac:dyDescent="0.2">
      <c r="C88"/>
      <c r="E88"/>
      <c r="F88"/>
      <c r="G88"/>
      <c r="H88"/>
      <c r="I88"/>
    </row>
    <row r="89" spans="1:10" ht="15" x14ac:dyDescent="0.2">
      <c r="C89"/>
      <c r="E89"/>
      <c r="F89"/>
      <c r="G89"/>
      <c r="H89" s="207"/>
      <c r="I89"/>
    </row>
    <row r="90" spans="1:10" x14ac:dyDescent="0.2">
      <c r="C90"/>
      <c r="D90"/>
      <c r="E90"/>
      <c r="F90"/>
      <c r="G90"/>
      <c r="H90"/>
      <c r="I90"/>
    </row>
    <row r="91" spans="1:10" x14ac:dyDescent="0.2">
      <c r="C91"/>
      <c r="E91"/>
      <c r="F91"/>
      <c r="G91"/>
      <c r="H91"/>
      <c r="I91"/>
    </row>
    <row r="92" spans="1:10" x14ac:dyDescent="0.2">
      <c r="C92"/>
      <c r="E92"/>
      <c r="F92"/>
      <c r="G92"/>
      <c r="H92"/>
      <c r="I92"/>
    </row>
    <row r="93" spans="1:10" x14ac:dyDescent="0.2">
      <c r="C93"/>
      <c r="D93"/>
      <c r="E93"/>
      <c r="F93"/>
      <c r="G93"/>
      <c r="H93"/>
      <c r="I93"/>
    </row>
    <row r="94" spans="1:10" x14ac:dyDescent="0.2">
      <c r="C94"/>
    </row>
  </sheetData>
  <sheetProtection selectLockedCells="1" selectUnlockedCells="1"/>
  <mergeCells count="8">
    <mergeCell ref="G85:J85"/>
    <mergeCell ref="A2:H2"/>
    <mergeCell ref="A5:A6"/>
    <mergeCell ref="B5:B6"/>
    <mergeCell ref="C5:C6"/>
    <mergeCell ref="D5:D6"/>
    <mergeCell ref="E5:F5"/>
    <mergeCell ref="G5:I5"/>
  </mergeCells>
  <pageMargins left="0.74791666666666701" right="0.40972222222222199" top="0.50972222222222197" bottom="0.41666666666666702" header="0.51180555555555596" footer="0.25"/>
  <pageSetup paperSize="9" scale="93" firstPageNumber="0" fitToHeight="0" orientation="landscape" verticalDpi="300" r:id="rId1"/>
  <headerFooter alignWithMargins="0">
    <oddFooter>&amp;C&amp;"Times New Roman,Regular"&amp;12Pagina &amp;P din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tabSelected="1" zoomScale="108" zoomScaleNormal="108" workbookViewId="0">
      <pane xSplit="4" ySplit="8" topLeftCell="E24" activePane="bottomRight" state="frozen"/>
      <selection pane="topRight" activeCell="E1" sqref="E1"/>
      <selection pane="bottomLeft" activeCell="A9" sqref="A9"/>
      <selection pane="bottomRight" activeCell="B37" sqref="B37"/>
    </sheetView>
  </sheetViews>
  <sheetFormatPr defaultColWidth="11.42578125" defaultRowHeight="12.75" x14ac:dyDescent="0.2"/>
  <cols>
    <col min="1" max="1" width="4.28515625" customWidth="1"/>
    <col min="2" max="2" width="64.140625" customWidth="1"/>
    <col min="3" max="3" width="5.28515625" customWidth="1"/>
    <col min="4" max="4" width="11.85546875" customWidth="1"/>
    <col min="5" max="5" width="15.5703125" customWidth="1"/>
    <col min="6" max="6" width="18.7109375" customWidth="1"/>
    <col min="7" max="7" width="15.7109375" customWidth="1"/>
    <col min="8" max="8" width="13" customWidth="1"/>
    <col min="9" max="10" width="14.28515625" customWidth="1"/>
    <col min="11" max="11" width="13" customWidth="1"/>
    <col min="12" max="12" width="10.85546875" customWidth="1"/>
  </cols>
  <sheetData>
    <row r="1" spans="1:12" x14ac:dyDescent="0.2">
      <c r="L1" s="44" t="s">
        <v>332</v>
      </c>
    </row>
    <row r="2" spans="1:12" ht="34.5" customHeight="1" x14ac:dyDescent="0.25">
      <c r="B2" s="504" t="s">
        <v>333</v>
      </c>
      <c r="C2" s="504"/>
      <c r="D2" s="504"/>
      <c r="E2" s="504"/>
      <c r="F2" s="504"/>
      <c r="G2" s="504"/>
      <c r="H2" s="504"/>
      <c r="I2" s="504"/>
      <c r="J2" s="504"/>
      <c r="K2" s="504"/>
      <c r="L2" s="504"/>
    </row>
    <row r="3" spans="1:12" ht="12.75" hidden="1" customHeight="1" x14ac:dyDescent="0.2"/>
    <row r="5" spans="1:12" ht="12.75" customHeight="1" x14ac:dyDescent="0.2">
      <c r="L5" s="44" t="s">
        <v>2</v>
      </c>
    </row>
    <row r="6" spans="1:12" ht="26.25" customHeight="1" x14ac:dyDescent="0.2">
      <c r="A6" s="521" t="s">
        <v>334</v>
      </c>
      <c r="B6" s="521" t="s">
        <v>335</v>
      </c>
      <c r="C6" s="521"/>
      <c r="D6" s="521" t="s">
        <v>336</v>
      </c>
      <c r="E6" s="524" t="s">
        <v>499</v>
      </c>
      <c r="F6" s="524"/>
      <c r="G6" s="521" t="s">
        <v>501</v>
      </c>
      <c r="H6" s="521"/>
      <c r="I6" s="525" t="s">
        <v>459</v>
      </c>
      <c r="J6" s="525"/>
      <c r="K6" s="525" t="s">
        <v>459</v>
      </c>
      <c r="L6" s="525"/>
    </row>
    <row r="7" spans="1:12" x14ac:dyDescent="0.2">
      <c r="A7" s="521"/>
      <c r="B7" s="521"/>
      <c r="C7" s="521"/>
      <c r="D7" s="521"/>
      <c r="E7" s="521" t="s">
        <v>366</v>
      </c>
      <c r="F7" s="521"/>
      <c r="G7" s="527" t="s">
        <v>337</v>
      </c>
      <c r="H7" s="527"/>
      <c r="I7" s="527" t="s">
        <v>338</v>
      </c>
      <c r="J7" s="527"/>
      <c r="K7" s="527" t="s">
        <v>339</v>
      </c>
      <c r="L7" s="527"/>
    </row>
    <row r="8" spans="1:12" s="95" customFormat="1" ht="12" customHeight="1" x14ac:dyDescent="0.2">
      <c r="A8" s="521"/>
      <c r="B8" s="521"/>
      <c r="C8" s="521"/>
      <c r="D8" s="521"/>
      <c r="E8" s="168" t="s">
        <v>340</v>
      </c>
      <c r="F8" s="168" t="s">
        <v>341</v>
      </c>
      <c r="G8" s="168" t="s">
        <v>342</v>
      </c>
      <c r="H8" s="168" t="s">
        <v>341</v>
      </c>
      <c r="I8" s="168" t="s">
        <v>342</v>
      </c>
      <c r="J8" s="168" t="s">
        <v>341</v>
      </c>
      <c r="K8" s="168" t="s">
        <v>342</v>
      </c>
      <c r="L8" s="168" t="s">
        <v>341</v>
      </c>
    </row>
    <row r="9" spans="1:12" s="95" customFormat="1" ht="25.5" customHeight="1" x14ac:dyDescent="0.2">
      <c r="A9" s="94">
        <v>0</v>
      </c>
      <c r="B9" s="526">
        <v>1</v>
      </c>
      <c r="C9" s="526"/>
      <c r="D9" s="94">
        <v>2</v>
      </c>
      <c r="E9" s="94">
        <v>3</v>
      </c>
      <c r="F9" s="94">
        <v>4</v>
      </c>
      <c r="G9" s="94">
        <v>5</v>
      </c>
      <c r="H9" s="94">
        <v>6</v>
      </c>
      <c r="I9" s="94">
        <v>7</v>
      </c>
      <c r="J9" s="94">
        <v>8</v>
      </c>
      <c r="K9" s="94">
        <v>9</v>
      </c>
      <c r="L9" s="94">
        <v>10</v>
      </c>
    </row>
    <row r="10" spans="1:12" ht="51.6" customHeight="1" x14ac:dyDescent="0.2">
      <c r="A10" s="96" t="s">
        <v>343</v>
      </c>
      <c r="B10" s="522" t="s">
        <v>333</v>
      </c>
      <c r="C10" s="523"/>
      <c r="D10" s="317"/>
      <c r="E10" s="326"/>
      <c r="F10" s="326"/>
      <c r="G10" s="97"/>
      <c r="H10" s="325"/>
      <c r="I10" s="325"/>
      <c r="J10" s="97"/>
      <c r="K10" s="325"/>
      <c r="L10" s="319"/>
    </row>
    <row r="11" spans="1:12" ht="51.6" customHeight="1" x14ac:dyDescent="0.2">
      <c r="A11" s="311"/>
      <c r="B11" s="313" t="s">
        <v>485</v>
      </c>
      <c r="C11" s="308"/>
      <c r="D11" s="317"/>
      <c r="E11" s="326"/>
      <c r="F11" s="97"/>
      <c r="G11" s="325"/>
      <c r="H11" s="325"/>
      <c r="I11" s="326"/>
      <c r="J11" s="97"/>
      <c r="K11" s="317"/>
      <c r="L11" s="319"/>
    </row>
    <row r="12" spans="1:12" ht="57" customHeight="1" x14ac:dyDescent="0.2">
      <c r="A12" s="98"/>
      <c r="B12" s="366" t="s">
        <v>468</v>
      </c>
      <c r="C12" s="314"/>
      <c r="D12" s="318" t="s">
        <v>522</v>
      </c>
      <c r="E12" s="99"/>
      <c r="F12" s="99"/>
      <c r="G12" s="165">
        <v>0</v>
      </c>
      <c r="H12" s="165"/>
      <c r="I12" s="165">
        <f>'Anexa 1 sintetic'!J12-'Anexa 1 sintetic'!H12</f>
        <v>5442.539999999979</v>
      </c>
      <c r="J12" s="165"/>
      <c r="K12" s="165">
        <f>'Anexa 1 sintetic'!K12-'Anexa 1 sintetic'!J12</f>
        <v>5628.6822000000102</v>
      </c>
      <c r="L12" s="165"/>
    </row>
    <row r="13" spans="1:12" ht="57" customHeight="1" x14ac:dyDescent="0.2">
      <c r="A13" s="98"/>
      <c r="B13" s="366" t="s">
        <v>483</v>
      </c>
      <c r="C13" s="366"/>
      <c r="D13" s="367"/>
      <c r="E13" s="99"/>
      <c r="F13" s="99"/>
      <c r="G13" s="165"/>
      <c r="H13" s="165"/>
      <c r="I13" s="165">
        <v>0</v>
      </c>
      <c r="J13" s="165"/>
      <c r="K13" s="165">
        <v>0</v>
      </c>
      <c r="L13" s="165"/>
    </row>
    <row r="14" spans="1:12" ht="57" customHeight="1" x14ac:dyDescent="0.2">
      <c r="A14" s="98"/>
      <c r="B14" s="366" t="s">
        <v>487</v>
      </c>
      <c r="C14" s="366"/>
      <c r="D14" s="367"/>
      <c r="E14" s="99"/>
      <c r="F14" s="99"/>
      <c r="G14" s="165"/>
      <c r="H14" s="165"/>
      <c r="I14" s="165">
        <f>'Anexa 1 sintetic'!H30-'Anexa 1 sintetic'!J30</f>
        <v>45000</v>
      </c>
      <c r="J14" s="165"/>
      <c r="K14" s="165"/>
      <c r="L14" s="165"/>
    </row>
    <row r="15" spans="1:12" ht="57" customHeight="1" x14ac:dyDescent="0.2">
      <c r="A15" s="98"/>
      <c r="B15" s="366" t="s">
        <v>528</v>
      </c>
      <c r="C15" s="366"/>
      <c r="D15" s="367" t="s">
        <v>522</v>
      </c>
      <c r="E15" s="99"/>
      <c r="F15" s="99"/>
      <c r="G15" s="165"/>
      <c r="H15" s="165">
        <v>0</v>
      </c>
      <c r="I15" s="165">
        <f>'Anexa 1 sintetic'!H18-'Anexa 1 sintetic'!J18</f>
        <v>129972.01999999999</v>
      </c>
      <c r="J15" s="165"/>
      <c r="K15" s="165"/>
      <c r="L15" s="165"/>
    </row>
    <row r="16" spans="1:12" ht="57" customHeight="1" x14ac:dyDescent="0.2">
      <c r="A16" s="98"/>
      <c r="B16" s="366" t="s">
        <v>529</v>
      </c>
      <c r="C16" s="366"/>
      <c r="D16" s="367"/>
      <c r="E16" s="99"/>
      <c r="F16" s="99"/>
      <c r="G16" s="165">
        <f>'Anexa 1 sintetic'!H12-'Anexa 1 sintetic'!G12</f>
        <v>399</v>
      </c>
      <c r="H16" s="165">
        <v>0</v>
      </c>
      <c r="I16" s="165">
        <v>0</v>
      </c>
      <c r="J16" s="165"/>
      <c r="K16" s="165">
        <v>0</v>
      </c>
      <c r="L16" s="165"/>
    </row>
    <row r="17" spans="1:13" ht="57" customHeight="1" x14ac:dyDescent="0.2">
      <c r="A17" s="98"/>
      <c r="B17" s="366" t="s">
        <v>524</v>
      </c>
      <c r="C17" s="366"/>
      <c r="D17" s="367"/>
      <c r="E17" s="99"/>
      <c r="F17" s="99"/>
      <c r="G17" s="165"/>
      <c r="H17" s="165"/>
      <c r="I17" s="165">
        <v>0</v>
      </c>
      <c r="J17" s="165"/>
      <c r="K17" s="165"/>
      <c r="L17" s="165"/>
    </row>
    <row r="18" spans="1:13" ht="57" customHeight="1" x14ac:dyDescent="0.2">
      <c r="A18" s="98"/>
      <c r="B18" s="366" t="s">
        <v>530</v>
      </c>
      <c r="C18" s="366"/>
      <c r="D18" s="367"/>
      <c r="E18" s="99"/>
      <c r="F18" s="99"/>
      <c r="G18" s="165"/>
      <c r="H18" s="165"/>
      <c r="I18" s="165"/>
      <c r="J18" s="165">
        <v>1379697</v>
      </c>
      <c r="K18" s="165"/>
      <c r="L18" s="165"/>
    </row>
    <row r="19" spans="1:13" ht="15" customHeight="1" x14ac:dyDescent="0.2">
      <c r="A19" s="98"/>
      <c r="B19" s="515" t="s">
        <v>344</v>
      </c>
      <c r="C19" s="515"/>
      <c r="D19" s="309"/>
      <c r="E19" s="167" t="s">
        <v>69</v>
      </c>
      <c r="F19" s="167" t="s">
        <v>69</v>
      </c>
      <c r="G19" s="165">
        <f>SUM(G12:G16)</f>
        <v>399</v>
      </c>
      <c r="H19" s="165">
        <f>SUM(H15:H16)</f>
        <v>0</v>
      </c>
      <c r="I19" s="165">
        <f>SUM(I11:I17)</f>
        <v>180414.55999999997</v>
      </c>
      <c r="J19" s="165">
        <f>J18</f>
        <v>1379697</v>
      </c>
      <c r="K19" s="165">
        <f>K13+K12</f>
        <v>5628.6822000000102</v>
      </c>
      <c r="L19" s="165">
        <v>0</v>
      </c>
    </row>
    <row r="20" spans="1:13" ht="39" customHeight="1" x14ac:dyDescent="0.2">
      <c r="A20" s="96" t="s">
        <v>345</v>
      </c>
      <c r="B20" s="516" t="s">
        <v>346</v>
      </c>
      <c r="C20" s="517"/>
      <c r="D20" s="316"/>
      <c r="E20" s="322"/>
      <c r="F20" s="100"/>
      <c r="G20" s="323"/>
      <c r="H20" s="166"/>
      <c r="I20" s="323"/>
      <c r="J20" s="321"/>
      <c r="K20" s="323"/>
      <c r="L20" s="166"/>
      <c r="M20" s="324"/>
    </row>
    <row r="21" spans="1:13" ht="46.9" customHeight="1" x14ac:dyDescent="0.2">
      <c r="A21" s="311"/>
      <c r="B21" s="335" t="s">
        <v>486</v>
      </c>
      <c r="C21" s="314"/>
      <c r="D21" s="316" t="s">
        <v>522</v>
      </c>
      <c r="E21" s="321"/>
      <c r="F21" s="321"/>
      <c r="G21" s="321">
        <v>0</v>
      </c>
      <c r="H21" s="321">
        <v>-41860</v>
      </c>
      <c r="I21" s="323"/>
      <c r="J21" s="323"/>
      <c r="K21" s="323"/>
      <c r="L21" s="323"/>
      <c r="M21" s="324"/>
    </row>
    <row r="22" spans="1:13" ht="46.9" customHeight="1" x14ac:dyDescent="0.2">
      <c r="A22" s="311"/>
      <c r="B22" s="366" t="s">
        <v>523</v>
      </c>
      <c r="C22" s="366"/>
      <c r="D22" s="424"/>
      <c r="E22" s="321"/>
      <c r="F22" s="321"/>
      <c r="G22" s="166">
        <f>'Anexa 1 sintetic'!G29-'Anexa 1 sintetic'!H29</f>
        <v>-164795</v>
      </c>
      <c r="H22" s="166"/>
      <c r="I22" s="166"/>
      <c r="J22" s="323"/>
      <c r="K22" s="166">
        <v>-3000</v>
      </c>
      <c r="L22" s="321"/>
      <c r="M22" s="324"/>
    </row>
    <row r="23" spans="1:13" ht="85.9" customHeight="1" x14ac:dyDescent="0.2">
      <c r="A23" s="311"/>
      <c r="B23" s="315" t="s">
        <v>454</v>
      </c>
      <c r="C23" s="341"/>
      <c r="D23" s="425" t="s">
        <v>525</v>
      </c>
      <c r="E23" s="328"/>
      <c r="F23" s="328"/>
      <c r="G23" s="327">
        <f>'Anexa 1 sintetic'!G21-'Anexa 1 sintetic'!H21</f>
        <v>-3643</v>
      </c>
      <c r="H23" s="166"/>
      <c r="I23" s="166">
        <v>0</v>
      </c>
      <c r="J23" s="323"/>
      <c r="K23" s="166">
        <f>'Anexa 1 sintetic'!J21-'Anexa 1 sintetic'!K21</f>
        <v>-276.25190000000111</v>
      </c>
      <c r="L23" s="321"/>
      <c r="M23" s="324"/>
    </row>
    <row r="24" spans="1:13" ht="85.9" customHeight="1" x14ac:dyDescent="0.2">
      <c r="A24" s="311"/>
      <c r="B24" s="315" t="s">
        <v>455</v>
      </c>
      <c r="C24" s="320"/>
      <c r="D24" s="330" t="s">
        <v>526</v>
      </c>
      <c r="E24" s="328"/>
      <c r="F24" s="328"/>
      <c r="G24" s="323">
        <f>'Anexa 1 sintetic'!G20-'Anexa 1 sintetic'!H20</f>
        <v>-80</v>
      </c>
      <c r="H24" s="323"/>
      <c r="I24" s="166">
        <v>0</v>
      </c>
      <c r="J24" s="323"/>
      <c r="K24" s="166">
        <f>'Anexa 1 sintetic'!J20-'Anexa 1 sintetic'!K20</f>
        <v>-13.626900000000035</v>
      </c>
      <c r="L24" s="321"/>
      <c r="M24" s="324"/>
    </row>
    <row r="25" spans="1:13" ht="99" customHeight="1" x14ac:dyDescent="0.2">
      <c r="A25" s="312"/>
      <c r="B25" s="518" t="s">
        <v>452</v>
      </c>
      <c r="C25" s="518"/>
      <c r="D25" s="426" t="s">
        <v>525</v>
      </c>
      <c r="E25" s="329" t="s">
        <v>69</v>
      </c>
      <c r="F25" s="99" t="s">
        <v>69</v>
      </c>
      <c r="G25" s="165">
        <f>'Anexa 1 sintetic'!G19-'Anexa 1 sintetic'!H19</f>
        <v>-7954</v>
      </c>
      <c r="H25" s="165"/>
      <c r="I25" s="165">
        <v>0</v>
      </c>
      <c r="J25" s="165"/>
      <c r="K25" s="165">
        <f>'Anexa 1 sintetic'!J19-'Anexa 1 sintetic'!K19</f>
        <v>-1756.390000000014</v>
      </c>
      <c r="L25" s="165"/>
    </row>
    <row r="26" spans="1:13" ht="31.15" customHeight="1" x14ac:dyDescent="0.2">
      <c r="A26" s="312"/>
      <c r="B26" s="315" t="s">
        <v>469</v>
      </c>
      <c r="C26" s="315"/>
      <c r="D26" s="368" t="s">
        <v>484</v>
      </c>
      <c r="E26" s="329"/>
      <c r="F26" s="99"/>
      <c r="G26" s="165">
        <v>0</v>
      </c>
      <c r="H26" s="165"/>
      <c r="I26" s="165">
        <v>0</v>
      </c>
      <c r="J26" s="165"/>
      <c r="K26" s="165"/>
      <c r="L26" s="165"/>
    </row>
    <row r="27" spans="1:13" ht="15" customHeight="1" x14ac:dyDescent="0.2">
      <c r="A27" s="98"/>
      <c r="B27" s="519" t="s">
        <v>488</v>
      </c>
      <c r="C27" s="520"/>
      <c r="D27" s="368" t="s">
        <v>522</v>
      </c>
      <c r="E27" s="329"/>
      <c r="F27" s="99"/>
      <c r="G27" s="165">
        <f>'Anexa 1 sintetic'!G30-'Anexa 1 sintetic'!H30</f>
        <v>34672</v>
      </c>
      <c r="H27" s="165"/>
      <c r="I27" s="165"/>
      <c r="J27" s="165"/>
      <c r="K27" s="165"/>
      <c r="L27" s="165"/>
    </row>
    <row r="28" spans="1:13" ht="15" customHeight="1" x14ac:dyDescent="0.25">
      <c r="A28" s="98"/>
      <c r="B28" s="514" t="s">
        <v>347</v>
      </c>
      <c r="C28" s="514"/>
      <c r="D28" s="312"/>
      <c r="E28" s="333" t="s">
        <v>69</v>
      </c>
      <c r="F28" s="101" t="s">
        <v>69</v>
      </c>
      <c r="G28" s="165">
        <f>SUM(G21:G27)</f>
        <v>-141800</v>
      </c>
      <c r="H28" s="165">
        <f>H21</f>
        <v>-41860</v>
      </c>
      <c r="I28" s="165">
        <f>SUM(I22:I27)</f>
        <v>0</v>
      </c>
      <c r="J28" s="165">
        <f>SUM(J25:J27)</f>
        <v>0</v>
      </c>
      <c r="K28" s="165">
        <f>SUM(K22:K27)</f>
        <v>-5046.2688000000153</v>
      </c>
      <c r="L28" s="165">
        <f>SUM(L25:L27)</f>
        <v>0</v>
      </c>
    </row>
    <row r="29" spans="1:13" ht="24.75" customHeight="1" x14ac:dyDescent="0.2">
      <c r="A29" s="96" t="s">
        <v>348</v>
      </c>
      <c r="B29" s="514" t="s">
        <v>349</v>
      </c>
      <c r="C29" s="514"/>
      <c r="D29" s="332"/>
      <c r="E29" s="331">
        <f>'Anexa 1 sintetic'!G31</f>
        <v>-34943</v>
      </c>
      <c r="F29" s="165">
        <f>-'Anexa 1 sintetic'!G70</f>
        <v>-1337837</v>
      </c>
      <c r="G29" s="165">
        <f>G28+G19</f>
        <v>-141401</v>
      </c>
      <c r="H29" s="165">
        <f>H19+H28</f>
        <v>-41860</v>
      </c>
      <c r="I29" s="165">
        <f>I28+I19</f>
        <v>180414.55999999997</v>
      </c>
      <c r="J29" s="165">
        <f>J19+J28</f>
        <v>1379697</v>
      </c>
      <c r="K29" s="165">
        <f>K28+K19</f>
        <v>582.41339999999491</v>
      </c>
      <c r="L29" s="165">
        <f>L28-L19</f>
        <v>0</v>
      </c>
    </row>
    <row r="30" spans="1:13" ht="13.5" customHeight="1" x14ac:dyDescent="0.25">
      <c r="A30" s="98"/>
      <c r="B30" s="514"/>
      <c r="C30" s="514"/>
      <c r="D30" s="332"/>
      <c r="E30" s="334"/>
      <c r="F30" s="101"/>
      <c r="G30" s="165"/>
      <c r="H30" s="165"/>
      <c r="I30" s="165"/>
      <c r="J30" s="165"/>
      <c r="K30" s="165"/>
      <c r="L30" s="165"/>
    </row>
    <row r="31" spans="1:13" ht="23.25" customHeight="1" x14ac:dyDescent="0.2">
      <c r="A31" s="96"/>
      <c r="B31" s="514"/>
      <c r="C31" s="514"/>
      <c r="D31" s="98"/>
      <c r="E31" s="98"/>
      <c r="F31" s="165"/>
      <c r="G31" s="165">
        <f>G29+E29</f>
        <v>-176344</v>
      </c>
      <c r="H31" s="165">
        <f>H29+F29</f>
        <v>-1379697</v>
      </c>
      <c r="I31" s="165">
        <f>I29+G31</f>
        <v>4070.5599999999686</v>
      </c>
      <c r="J31" s="165">
        <f>J29+H31</f>
        <v>0</v>
      </c>
      <c r="K31" s="165">
        <f>K29+I31</f>
        <v>4652.9733999999635</v>
      </c>
      <c r="L31" s="165"/>
    </row>
    <row r="32" spans="1:13" ht="12.75" hidden="1" customHeight="1" x14ac:dyDescent="0.2"/>
    <row r="33" spans="2:11" x14ac:dyDescent="0.2">
      <c r="F33" s="279"/>
    </row>
    <row r="34" spans="2:11" ht="13.15" customHeight="1" x14ac:dyDescent="0.2">
      <c r="B34" s="246" t="s">
        <v>440</v>
      </c>
      <c r="D34" s="246"/>
      <c r="F34" s="246"/>
      <c r="H34" s="246" t="s">
        <v>443</v>
      </c>
      <c r="I34" s="246"/>
      <c r="J34" s="246"/>
      <c r="K34" s="258"/>
    </row>
    <row r="35" spans="2:11" x14ac:dyDescent="0.2">
      <c r="B35" s="257" t="s">
        <v>453</v>
      </c>
      <c r="G35" s="279"/>
      <c r="H35" t="s">
        <v>437</v>
      </c>
    </row>
    <row r="37" spans="2:11" x14ac:dyDescent="0.2">
      <c r="F37" s="279"/>
    </row>
    <row r="38" spans="2:11" x14ac:dyDescent="0.2">
      <c r="G38" s="279"/>
      <c r="H38" s="279"/>
    </row>
    <row r="39" spans="2:11" x14ac:dyDescent="0.2">
      <c r="G39" s="279"/>
    </row>
    <row r="40" spans="2:11" x14ac:dyDescent="0.2">
      <c r="I40" s="279"/>
    </row>
  </sheetData>
  <sheetProtection selectLockedCells="1" selectUnlockedCells="1"/>
  <mergeCells count="22">
    <mergeCell ref="A6:A8"/>
    <mergeCell ref="B10:C10"/>
    <mergeCell ref="B2:L2"/>
    <mergeCell ref="E6:F6"/>
    <mergeCell ref="G6:H6"/>
    <mergeCell ref="I6:J6"/>
    <mergeCell ref="K6:L6"/>
    <mergeCell ref="B9:C9"/>
    <mergeCell ref="B6:C8"/>
    <mergeCell ref="D6:D8"/>
    <mergeCell ref="E7:F7"/>
    <mergeCell ref="G7:H7"/>
    <mergeCell ref="I7:J7"/>
    <mergeCell ref="K7:L7"/>
    <mergeCell ref="B30:C30"/>
    <mergeCell ref="B31:C31"/>
    <mergeCell ref="B19:C19"/>
    <mergeCell ref="B20:C20"/>
    <mergeCell ref="B28:C28"/>
    <mergeCell ref="B25:C25"/>
    <mergeCell ref="B27:C27"/>
    <mergeCell ref="B29:C29"/>
  </mergeCells>
  <printOptions horizontalCentered="1"/>
  <pageMargins left="0.35416666666666702" right="0.34027777777777801" top="0.6" bottom="0.57986111111111105" header="0.51180555555555596" footer="0.32986111111111099"/>
  <pageSetup paperSize="9" scale="67" firstPageNumber="0" fitToHeight="0" orientation="landscape" verticalDpi="300" r:id="rId1"/>
  <headerFooter alignWithMargins="0">
    <oddFooter>&amp;C&amp;8Pagina &amp;P din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Anexa 1 sintetic</vt:lpstr>
      <vt:lpstr>PENTRU PUBLICARE</vt:lpstr>
      <vt:lpstr>Anexa 2</vt:lpstr>
      <vt:lpstr>Anexa 3</vt:lpstr>
      <vt:lpstr>Anexa 4</vt:lpstr>
      <vt:lpstr>Anexa 4  </vt:lpstr>
      <vt:lpstr>Anexa 5</vt:lpstr>
      <vt:lpstr>'Anexa 2'!Print_Area</vt:lpstr>
      <vt:lpstr>'PENTRU PUBLICARE'!Print_Area</vt:lpstr>
      <vt:lpstr>'Anexa 1 sintetic'!Print_Titles</vt:lpstr>
      <vt:lpstr>'Anexa 4'!Print_Titles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user</cp:lastModifiedBy>
  <cp:lastPrinted>2024-05-29T13:58:09Z</cp:lastPrinted>
  <dcterms:created xsi:type="dcterms:W3CDTF">2016-01-08T15:57:17Z</dcterms:created>
  <dcterms:modified xsi:type="dcterms:W3CDTF">2024-05-29T13:58:18Z</dcterms:modified>
</cp:coreProperties>
</file>